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61400\61410\Technologie\Technologie XIII_Průmysl 4.0\výzva\přílohy\"/>
    </mc:Choice>
  </mc:AlternateContent>
  <bookViews>
    <workbookView xWindow="0" yWindow="0" windowWidth="28800" windowHeight="13365" tabRatio="699"/>
  </bookViews>
  <sheets>
    <sheet name="kontrolni_list" sheetId="24" r:id="rId1"/>
    <sheet name="-" sheetId="28" r:id="rId2"/>
    <sheet name="vystup_pracovního_listu" sheetId="5" r:id="rId3"/>
    <sheet name="--" sheetId="27" r:id="rId4"/>
    <sheet name="A_01-07" sheetId="25" r:id="rId5"/>
    <sheet name="---" sheetId="7" r:id="rId6"/>
    <sheet name="B_01" sheetId="9" r:id="rId7"/>
    <sheet name="B_02" sheetId="11" r:id="rId8"/>
    <sheet name="B_03" sheetId="12" r:id="rId9"/>
    <sheet name="B_04" sheetId="2" r:id="rId10"/>
    <sheet name="B_05" sheetId="13" r:id="rId11"/>
    <sheet name="B_06" sheetId="14" r:id="rId12"/>
    <sheet name="B_07" sheetId="16" r:id="rId13"/>
    <sheet name="B_08" sheetId="15" r:id="rId14"/>
    <sheet name="B_09" sheetId="17" r:id="rId15"/>
    <sheet name="B_10" sheetId="18" r:id="rId16"/>
    <sheet name="----" sheetId="20" r:id="rId17"/>
    <sheet name="Poznamky" sheetId="19" r:id="rId18"/>
    <sheet name="Rozpocet_Kontrola-pro-IH" sheetId="6" state="hidden" r:id="rId19"/>
  </sheets>
  <definedNames>
    <definedName name="_xlnm.Print_Titles" localSheetId="6">B_01!$1:$9</definedName>
    <definedName name="_xlnm.Print_Titles" localSheetId="7">B_02!$1:$9</definedName>
    <definedName name="_xlnm.Print_Titles" localSheetId="8">B_03!$1:$9</definedName>
    <definedName name="_xlnm.Print_Titles" localSheetId="9">B_04!$1:$9</definedName>
    <definedName name="_xlnm.Print_Titles" localSheetId="10">B_05!$1:$9</definedName>
    <definedName name="_xlnm.Print_Titles" localSheetId="11">B_06!$1:$9</definedName>
    <definedName name="_xlnm.Print_Titles" localSheetId="12">B_07!$1:$9</definedName>
    <definedName name="_xlnm.Print_Titles" localSheetId="15">B_10!$1:$9</definedName>
    <definedName name="_xlnm.Print_Area" localSheetId="4">'A_01-07'!$A$1:$D$27</definedName>
    <definedName name="_xlnm.Print_Area" localSheetId="6">B_01!$G$1:$P$84</definedName>
    <definedName name="_xlnm.Print_Area" localSheetId="7">B_02!$G$1:$P$73</definedName>
    <definedName name="_xlnm.Print_Area" localSheetId="8">B_03!$G$1:$P$70</definedName>
    <definedName name="_xlnm.Print_Area" localSheetId="9">B_04!$G$1:$P$39</definedName>
    <definedName name="_xlnm.Print_Area" localSheetId="10">B_05!$G$1:$P$104</definedName>
    <definedName name="_xlnm.Print_Area" localSheetId="11">B_06!$G$1:$P$55</definedName>
    <definedName name="_xlnm.Print_Area" localSheetId="12">B_07!$G$1:$P$72</definedName>
    <definedName name="_xlnm.Print_Area" localSheetId="15">B_10!$G$1:$P$58</definedName>
    <definedName name="_xlnm.Print_Area" localSheetId="0">kontrolni_list!$A$1:$E$44</definedName>
    <definedName name="_xlnm.Print_Area" localSheetId="18">'Rozpocet_Kontrola-pro-IH'!$A$1:$G$110</definedName>
    <definedName name="_xlnm.Print_Area" localSheetId="2">vystup_pracovního_listu!$A$1:$AH$24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3" i="18" l="1"/>
  <c r="O52" i="18"/>
  <c r="O40" i="18"/>
  <c r="O39" i="18"/>
  <c r="O51" i="18"/>
  <c r="O50" i="18"/>
  <c r="O49" i="18"/>
  <c r="O48" i="18"/>
  <c r="O46" i="18"/>
  <c r="O45" i="18"/>
  <c r="O38" i="18"/>
  <c r="O37" i="18"/>
  <c r="O36" i="18"/>
  <c r="O35" i="18"/>
  <c r="O33" i="18"/>
  <c r="O32" i="18"/>
  <c r="O27" i="18"/>
  <c r="O26" i="18"/>
  <c r="O25" i="18"/>
  <c r="O24" i="18"/>
  <c r="O22" i="18"/>
  <c r="O21" i="18"/>
  <c r="O16" i="18"/>
  <c r="O15" i="18"/>
  <c r="O14" i="18"/>
  <c r="O13" i="18"/>
  <c r="O11" i="18"/>
  <c r="O10" i="18"/>
  <c r="N40" i="18"/>
  <c r="N39" i="18"/>
  <c r="K40" i="18"/>
  <c r="K39" i="18"/>
  <c r="N53" i="18"/>
  <c r="N52" i="18"/>
  <c r="K53" i="18"/>
  <c r="K52" i="18"/>
  <c r="N51" i="18"/>
  <c r="N50" i="18"/>
  <c r="N49" i="18"/>
  <c r="N48" i="18"/>
  <c r="K51" i="18"/>
  <c r="K50" i="18"/>
  <c r="K49" i="18"/>
  <c r="K48" i="18"/>
  <c r="N38" i="18"/>
  <c r="N37" i="18"/>
  <c r="N36" i="18"/>
  <c r="N35" i="18"/>
  <c r="K38" i="18"/>
  <c r="K37" i="18"/>
  <c r="K36" i="18"/>
  <c r="K35" i="18"/>
  <c r="N27" i="18"/>
  <c r="N26" i="18"/>
  <c r="N25" i="18"/>
  <c r="N24" i="18"/>
  <c r="K27" i="18"/>
  <c r="K26" i="18"/>
  <c r="K25" i="18"/>
  <c r="K24" i="18"/>
  <c r="N16" i="18"/>
  <c r="N15" i="18"/>
  <c r="N14" i="18"/>
  <c r="N13" i="18"/>
  <c r="K16" i="18"/>
  <c r="K15" i="18"/>
  <c r="K14" i="18"/>
  <c r="K13" i="18"/>
  <c r="P7" i="18"/>
  <c r="L7" i="18"/>
  <c r="P6" i="18"/>
  <c r="O6" i="18"/>
  <c r="N6" i="18"/>
  <c r="M6" i="18"/>
  <c r="L6" i="18"/>
  <c r="K6" i="18"/>
  <c r="J6" i="18"/>
  <c r="P5" i="18"/>
  <c r="O5" i="18"/>
  <c r="N5" i="18"/>
  <c r="M5" i="18"/>
  <c r="L5" i="18"/>
  <c r="K5" i="18"/>
  <c r="J5" i="18"/>
  <c r="O11" i="17"/>
  <c r="O10" i="17"/>
  <c r="O20" i="17"/>
  <c r="O19" i="17"/>
  <c r="O43" i="17"/>
  <c r="O39" i="17"/>
  <c r="O38" i="17"/>
  <c r="O29" i="17"/>
  <c r="O28" i="17"/>
  <c r="N14" i="17"/>
  <c r="O14" i="17" s="1"/>
  <c r="N13" i="17"/>
  <c r="O13" i="17" s="1"/>
  <c r="K14" i="17"/>
  <c r="K13" i="17"/>
  <c r="K23" i="17"/>
  <c r="K22" i="17"/>
  <c r="N23" i="17"/>
  <c r="O23" i="17" s="1"/>
  <c r="N22" i="17"/>
  <c r="O22" i="17" s="1"/>
  <c r="N43" i="17"/>
  <c r="N42" i="17"/>
  <c r="O42" i="17" s="1"/>
  <c r="N41" i="17"/>
  <c r="O41" i="17" s="1"/>
  <c r="K43" i="17"/>
  <c r="K42" i="17"/>
  <c r="K41" i="17"/>
  <c r="N33" i="17"/>
  <c r="O33" i="17" s="1"/>
  <c r="N32" i="17"/>
  <c r="O32" i="17" s="1"/>
  <c r="N31" i="17"/>
  <c r="O31" i="17" s="1"/>
  <c r="K33" i="17"/>
  <c r="K32" i="17"/>
  <c r="K31" i="17"/>
  <c r="P7" i="17"/>
  <c r="L7" i="17"/>
  <c r="P6" i="17"/>
  <c r="O6" i="17"/>
  <c r="N6" i="17"/>
  <c r="M6" i="17"/>
  <c r="L6" i="17"/>
  <c r="K6" i="17"/>
  <c r="J6" i="17"/>
  <c r="P5" i="17"/>
  <c r="O5" i="17"/>
  <c r="N5" i="17"/>
  <c r="M5" i="17"/>
  <c r="L5" i="17"/>
  <c r="K5" i="17"/>
  <c r="J5" i="17"/>
  <c r="O17" i="15"/>
  <c r="O16" i="15"/>
  <c r="O15" i="15"/>
  <c r="O14" i="15"/>
  <c r="O13" i="15"/>
  <c r="O11" i="15"/>
  <c r="O10" i="15"/>
  <c r="N17" i="15"/>
  <c r="K17" i="15"/>
  <c r="N16" i="15"/>
  <c r="N15" i="15"/>
  <c r="N14" i="15"/>
  <c r="N8" i="15" s="1"/>
  <c r="M8" i="15" s="1"/>
  <c r="N13" i="15"/>
  <c r="K16" i="15"/>
  <c r="K15" i="15"/>
  <c r="K14" i="15"/>
  <c r="K8" i="15" s="1"/>
  <c r="J8" i="15" s="1"/>
  <c r="K13" i="15"/>
  <c r="P7" i="15"/>
  <c r="L7" i="15"/>
  <c r="P6" i="15"/>
  <c r="O6" i="15"/>
  <c r="N6" i="15"/>
  <c r="M6" i="15"/>
  <c r="L6" i="15"/>
  <c r="K6" i="15"/>
  <c r="J6" i="15"/>
  <c r="P5" i="15"/>
  <c r="O5" i="15"/>
  <c r="N5" i="15"/>
  <c r="M5" i="15"/>
  <c r="L5" i="15"/>
  <c r="K5" i="15"/>
  <c r="J5" i="15"/>
  <c r="O15" i="16"/>
  <c r="O14" i="16"/>
  <c r="O13" i="16"/>
  <c r="O11" i="16"/>
  <c r="O10" i="16"/>
  <c r="O25" i="16"/>
  <c r="O24" i="16"/>
  <c r="O23" i="16"/>
  <c r="O21" i="16"/>
  <c r="O20" i="16"/>
  <c r="O35" i="16"/>
  <c r="O34" i="16"/>
  <c r="O33" i="16"/>
  <c r="O31" i="16"/>
  <c r="O30" i="16"/>
  <c r="O45" i="16"/>
  <c r="O44" i="16"/>
  <c r="O43" i="16"/>
  <c r="O41" i="16"/>
  <c r="O40" i="16"/>
  <c r="O55" i="16"/>
  <c r="O54" i="16"/>
  <c r="O53" i="16"/>
  <c r="O51" i="16"/>
  <c r="O50" i="16"/>
  <c r="O67" i="16"/>
  <c r="O66" i="16"/>
  <c r="O65" i="16"/>
  <c r="O64" i="16"/>
  <c r="O63" i="16"/>
  <c r="O61" i="16"/>
  <c r="O60" i="16"/>
  <c r="O50" i="14"/>
  <c r="O49" i="14"/>
  <c r="O47" i="14"/>
  <c r="O46" i="14"/>
  <c r="O17" i="14"/>
  <c r="O29" i="14"/>
  <c r="O41" i="14"/>
  <c r="O40" i="14"/>
  <c r="O39" i="14"/>
  <c r="O38" i="14"/>
  <c r="O37" i="14"/>
  <c r="O35" i="14"/>
  <c r="O34" i="14"/>
  <c r="O28" i="14"/>
  <c r="O27" i="14"/>
  <c r="O26" i="14"/>
  <c r="O25" i="14"/>
  <c r="O23" i="14"/>
  <c r="O22" i="14"/>
  <c r="O16" i="14"/>
  <c r="O15" i="14"/>
  <c r="O14" i="14"/>
  <c r="O13" i="14"/>
  <c r="O11" i="14"/>
  <c r="O10" i="14"/>
  <c r="N15" i="16"/>
  <c r="N14" i="16"/>
  <c r="N13" i="16"/>
  <c r="K15" i="16"/>
  <c r="K14" i="16"/>
  <c r="K13" i="16"/>
  <c r="K25" i="16"/>
  <c r="K24" i="16"/>
  <c r="K23" i="16"/>
  <c r="N25" i="16"/>
  <c r="N24" i="16"/>
  <c r="N23" i="16"/>
  <c r="N35" i="16"/>
  <c r="N34" i="16"/>
  <c r="N33" i="16"/>
  <c r="K35" i="16"/>
  <c r="K34" i="16"/>
  <c r="K33" i="16"/>
  <c r="K45" i="16"/>
  <c r="K44" i="16"/>
  <c r="K43" i="16"/>
  <c r="N45" i="16"/>
  <c r="N44" i="16"/>
  <c r="N43" i="16"/>
  <c r="N55" i="16"/>
  <c r="N54" i="16"/>
  <c r="N53" i="16"/>
  <c r="K55" i="16"/>
  <c r="K54" i="16"/>
  <c r="K53" i="16"/>
  <c r="K67" i="16"/>
  <c r="N67" i="16"/>
  <c r="N66" i="16"/>
  <c r="N65" i="16"/>
  <c r="N64" i="16"/>
  <c r="N63" i="16"/>
  <c r="K66" i="16"/>
  <c r="K65" i="16"/>
  <c r="K64" i="16"/>
  <c r="K63" i="16"/>
  <c r="N8" i="16"/>
  <c r="M8" i="16" s="1"/>
  <c r="P7" i="16"/>
  <c r="L7" i="16"/>
  <c r="P6" i="16"/>
  <c r="O6" i="16"/>
  <c r="N6" i="16"/>
  <c r="M6" i="16"/>
  <c r="L6" i="16"/>
  <c r="K6" i="16"/>
  <c r="J6" i="16"/>
  <c r="P5" i="16"/>
  <c r="O5" i="16"/>
  <c r="N5" i="16"/>
  <c r="M5" i="16"/>
  <c r="L5" i="16"/>
  <c r="K5" i="16"/>
  <c r="J5" i="16"/>
  <c r="N50" i="14"/>
  <c r="N49" i="14"/>
  <c r="K50" i="14"/>
  <c r="K49" i="14"/>
  <c r="K17" i="14"/>
  <c r="N17" i="14"/>
  <c r="N29" i="14"/>
  <c r="K29" i="14"/>
  <c r="N41" i="14"/>
  <c r="K41" i="14"/>
  <c r="N40" i="14"/>
  <c r="N39" i="14"/>
  <c r="N38" i="14"/>
  <c r="N37" i="14"/>
  <c r="K40" i="14"/>
  <c r="K39" i="14"/>
  <c r="K38" i="14"/>
  <c r="K37" i="14"/>
  <c r="N28" i="14"/>
  <c r="N27" i="14"/>
  <c r="N26" i="14"/>
  <c r="N25" i="14"/>
  <c r="K28" i="14"/>
  <c r="K27" i="14"/>
  <c r="K26" i="14"/>
  <c r="K25" i="14"/>
  <c r="N16" i="14"/>
  <c r="N15" i="14"/>
  <c r="N14" i="14"/>
  <c r="N13" i="14"/>
  <c r="K16" i="14"/>
  <c r="K15" i="14"/>
  <c r="K8" i="14" s="1"/>
  <c r="K14" i="14"/>
  <c r="K13" i="14"/>
  <c r="P7" i="14"/>
  <c r="L7" i="14"/>
  <c r="P6" i="14"/>
  <c r="O6" i="14"/>
  <c r="N6" i="14"/>
  <c r="M6" i="14"/>
  <c r="L6" i="14"/>
  <c r="K6" i="14"/>
  <c r="J6" i="14"/>
  <c r="P5" i="14"/>
  <c r="O5" i="14"/>
  <c r="N5" i="14"/>
  <c r="M5" i="14"/>
  <c r="L5" i="14"/>
  <c r="K5" i="14"/>
  <c r="J5" i="14"/>
  <c r="K8" i="18" l="1"/>
  <c r="J8" i="18" s="1"/>
  <c r="N8" i="18"/>
  <c r="M8" i="18" s="1"/>
  <c r="K8" i="17"/>
  <c r="J8" i="17" s="1"/>
  <c r="N8" i="17"/>
  <c r="M8" i="17" s="1"/>
  <c r="K8" i="16"/>
  <c r="J8" i="16" s="1"/>
  <c r="N8" i="14"/>
  <c r="O15" i="13"/>
  <c r="O14" i="13"/>
  <c r="O13" i="13"/>
  <c r="O11" i="13"/>
  <c r="O10" i="13"/>
  <c r="O25" i="13"/>
  <c r="O24" i="13"/>
  <c r="O23" i="13"/>
  <c r="O21" i="13"/>
  <c r="O20" i="13"/>
  <c r="O35" i="13"/>
  <c r="O34" i="13"/>
  <c r="O33" i="13"/>
  <c r="O31" i="13"/>
  <c r="O30" i="13"/>
  <c r="O45" i="13"/>
  <c r="O44" i="13"/>
  <c r="O43" i="13"/>
  <c r="O41" i="13"/>
  <c r="O40" i="13"/>
  <c r="O99" i="13"/>
  <c r="O98" i="13"/>
  <c r="O97" i="13"/>
  <c r="O95" i="13"/>
  <c r="O94" i="13"/>
  <c r="O89" i="13"/>
  <c r="O88" i="13"/>
  <c r="O87" i="13"/>
  <c r="O85" i="13"/>
  <c r="O84" i="13"/>
  <c r="O79" i="13"/>
  <c r="O78" i="13"/>
  <c r="O77" i="13"/>
  <c r="O76" i="13"/>
  <c r="O75" i="13"/>
  <c r="O73" i="13"/>
  <c r="O72" i="13"/>
  <c r="O67" i="13"/>
  <c r="O66" i="13"/>
  <c r="O65" i="13"/>
  <c r="O64" i="13"/>
  <c r="O62" i="13"/>
  <c r="O61" i="13"/>
  <c r="O56" i="13"/>
  <c r="O55" i="13"/>
  <c r="O54" i="13"/>
  <c r="O53" i="13"/>
  <c r="O51" i="13"/>
  <c r="O50" i="13"/>
  <c r="N79" i="13"/>
  <c r="K79" i="13"/>
  <c r="K99" i="13"/>
  <c r="K98" i="13"/>
  <c r="K97" i="13"/>
  <c r="N99" i="13"/>
  <c r="N98" i="13"/>
  <c r="N97" i="13"/>
  <c r="N89" i="13"/>
  <c r="N88" i="13"/>
  <c r="N87" i="13"/>
  <c r="K89" i="13"/>
  <c r="K88" i="13"/>
  <c r="K87" i="13"/>
  <c r="N45" i="13"/>
  <c r="N44" i="13"/>
  <c r="N43" i="13"/>
  <c r="K45" i="13"/>
  <c r="K44" i="13"/>
  <c r="K43" i="13"/>
  <c r="N35" i="13"/>
  <c r="N34" i="13"/>
  <c r="N33" i="13"/>
  <c r="K35" i="13"/>
  <c r="K34" i="13"/>
  <c r="K33" i="13"/>
  <c r="N25" i="13"/>
  <c r="N24" i="13"/>
  <c r="N23" i="13"/>
  <c r="N15" i="13"/>
  <c r="N14" i="13"/>
  <c r="N13" i="13"/>
  <c r="K25" i="13"/>
  <c r="K24" i="13"/>
  <c r="K23" i="13"/>
  <c r="K15" i="13"/>
  <c r="K14" i="13"/>
  <c r="K13" i="13"/>
  <c r="N56" i="13"/>
  <c r="N55" i="13"/>
  <c r="N54" i="13"/>
  <c r="N53" i="13"/>
  <c r="N67" i="13"/>
  <c r="N66" i="13"/>
  <c r="N65" i="13"/>
  <c r="N64" i="13"/>
  <c r="N78" i="13"/>
  <c r="N77" i="13"/>
  <c r="N76" i="13"/>
  <c r="N75" i="13"/>
  <c r="K78" i="13"/>
  <c r="K77" i="13"/>
  <c r="K76" i="13"/>
  <c r="K75" i="13"/>
  <c r="K67" i="13"/>
  <c r="K66" i="13"/>
  <c r="K65" i="13"/>
  <c r="K64" i="13"/>
  <c r="K56" i="13"/>
  <c r="K55" i="13"/>
  <c r="K54" i="13"/>
  <c r="K53" i="13"/>
  <c r="P7" i="13"/>
  <c r="L7" i="13"/>
  <c r="P6" i="13"/>
  <c r="O6" i="13"/>
  <c r="N6" i="13"/>
  <c r="M6" i="13"/>
  <c r="L6" i="13"/>
  <c r="K6" i="13"/>
  <c r="J6" i="13"/>
  <c r="P5" i="13"/>
  <c r="O5" i="13"/>
  <c r="N5" i="13"/>
  <c r="M5" i="13"/>
  <c r="L5" i="13"/>
  <c r="K5" i="13"/>
  <c r="J5" i="13"/>
  <c r="O15" i="2"/>
  <c r="O14" i="2"/>
  <c r="O11" i="2"/>
  <c r="O10" i="2"/>
  <c r="O35" i="2"/>
  <c r="O31" i="2"/>
  <c r="O30" i="2"/>
  <c r="O21" i="2"/>
  <c r="O20" i="2"/>
  <c r="N35" i="2"/>
  <c r="N34" i="2"/>
  <c r="O34" i="2" s="1"/>
  <c r="N33" i="2"/>
  <c r="O33" i="2" s="1"/>
  <c r="N25" i="2"/>
  <c r="O25" i="2" s="1"/>
  <c r="N24" i="2"/>
  <c r="O24" i="2" s="1"/>
  <c r="N23" i="2"/>
  <c r="O23" i="2" s="1"/>
  <c r="N15" i="2"/>
  <c r="N14" i="2"/>
  <c r="N13" i="2"/>
  <c r="O13" i="2" s="1"/>
  <c r="K35" i="2"/>
  <c r="K34" i="2"/>
  <c r="K33" i="2"/>
  <c r="K25" i="2"/>
  <c r="K24" i="2"/>
  <c r="K23" i="2"/>
  <c r="K15" i="2"/>
  <c r="K14" i="2"/>
  <c r="K13" i="2"/>
  <c r="P7" i="2"/>
  <c r="L7" i="2"/>
  <c r="P6" i="2"/>
  <c r="O6" i="2"/>
  <c r="N6" i="2"/>
  <c r="M6" i="2"/>
  <c r="L6" i="2"/>
  <c r="K6" i="2"/>
  <c r="J6" i="2"/>
  <c r="P5" i="2"/>
  <c r="O5" i="2"/>
  <c r="N5" i="2"/>
  <c r="M5" i="2"/>
  <c r="L5" i="2"/>
  <c r="K5" i="2"/>
  <c r="J5" i="2"/>
  <c r="J8" i="12"/>
  <c r="M8" i="12"/>
  <c r="O11" i="9"/>
  <c r="O10" i="9"/>
  <c r="O23" i="9"/>
  <c r="O22" i="9"/>
  <c r="O33" i="9"/>
  <c r="O32" i="9"/>
  <c r="O43" i="9"/>
  <c r="O42" i="9"/>
  <c r="O53" i="9"/>
  <c r="O52" i="9"/>
  <c r="O17" i="9"/>
  <c r="O16" i="9"/>
  <c r="O15" i="9"/>
  <c r="O14" i="9"/>
  <c r="O13" i="9"/>
  <c r="O27" i="9"/>
  <c r="O26" i="9"/>
  <c r="O25" i="9"/>
  <c r="O37" i="9"/>
  <c r="O36" i="9"/>
  <c r="O35" i="9"/>
  <c r="O47" i="9"/>
  <c r="O46" i="9"/>
  <c r="O45" i="9"/>
  <c r="O79" i="9"/>
  <c r="O78" i="9"/>
  <c r="O77" i="9"/>
  <c r="O69" i="9"/>
  <c r="O68" i="9"/>
  <c r="O67" i="9"/>
  <c r="O66" i="9"/>
  <c r="O58" i="9"/>
  <c r="O57" i="9"/>
  <c r="O56" i="9"/>
  <c r="O55" i="9"/>
  <c r="N17" i="9"/>
  <c r="N27" i="9"/>
  <c r="N26" i="9"/>
  <c r="N25" i="9"/>
  <c r="N37" i="9"/>
  <c r="N36" i="9"/>
  <c r="N35" i="9"/>
  <c r="N47" i="9"/>
  <c r="N46" i="9"/>
  <c r="N45" i="9"/>
  <c r="N79" i="9"/>
  <c r="N78" i="9"/>
  <c r="N77" i="9"/>
  <c r="N69" i="9"/>
  <c r="N68" i="9"/>
  <c r="N67" i="9"/>
  <c r="N66" i="9"/>
  <c r="N58" i="9"/>
  <c r="N57" i="9"/>
  <c r="N56" i="9"/>
  <c r="N55" i="9"/>
  <c r="N16" i="9"/>
  <c r="N15" i="9"/>
  <c r="N14" i="9"/>
  <c r="N13" i="9"/>
  <c r="K17" i="9"/>
  <c r="K27" i="9"/>
  <c r="K26" i="9"/>
  <c r="K25" i="9"/>
  <c r="K37" i="9"/>
  <c r="K36" i="9"/>
  <c r="K35" i="9"/>
  <c r="K47" i="9"/>
  <c r="K46" i="9"/>
  <c r="K45" i="9"/>
  <c r="K79" i="9"/>
  <c r="K78" i="9"/>
  <c r="K77" i="9"/>
  <c r="K69" i="9"/>
  <c r="K68" i="9"/>
  <c r="K67" i="9"/>
  <c r="K66" i="9"/>
  <c r="K58" i="9"/>
  <c r="K57" i="9"/>
  <c r="K56" i="9"/>
  <c r="K55" i="9"/>
  <c r="K8" i="9" s="1"/>
  <c r="J8" i="9" s="1"/>
  <c r="K16" i="9"/>
  <c r="K15" i="9"/>
  <c r="K14" i="9"/>
  <c r="K13" i="9"/>
  <c r="N6" i="9"/>
  <c r="N5" i="9"/>
  <c r="K6" i="9"/>
  <c r="K5" i="9"/>
  <c r="O36" i="11"/>
  <c r="O35" i="11"/>
  <c r="O46" i="11"/>
  <c r="O45" i="11"/>
  <c r="O44" i="11"/>
  <c r="O56" i="11"/>
  <c r="O55" i="11"/>
  <c r="O54" i="11"/>
  <c r="O68" i="11"/>
  <c r="O67" i="11"/>
  <c r="O66" i="11"/>
  <c r="O65" i="11"/>
  <c r="O64" i="11"/>
  <c r="O27" i="11"/>
  <c r="O26" i="11"/>
  <c r="O25" i="11"/>
  <c r="O24" i="11"/>
  <c r="O16" i="11"/>
  <c r="O15" i="11"/>
  <c r="O14" i="11"/>
  <c r="O13" i="11"/>
  <c r="N36" i="11"/>
  <c r="N35" i="11"/>
  <c r="N46" i="11"/>
  <c r="N45" i="11"/>
  <c r="N44" i="11"/>
  <c r="N56" i="11"/>
  <c r="N55" i="11"/>
  <c r="N54" i="11"/>
  <c r="N68" i="11"/>
  <c r="N67" i="11"/>
  <c r="N66" i="11"/>
  <c r="N65" i="11"/>
  <c r="N64" i="11"/>
  <c r="N27" i="11"/>
  <c r="N26" i="11"/>
  <c r="N25" i="11"/>
  <c r="N24" i="11"/>
  <c r="N16" i="11"/>
  <c r="N15" i="11"/>
  <c r="N14" i="11"/>
  <c r="N13" i="11"/>
  <c r="K36" i="11"/>
  <c r="K35" i="11"/>
  <c r="K46" i="11"/>
  <c r="K45" i="11"/>
  <c r="K44" i="11"/>
  <c r="K56" i="11"/>
  <c r="K55" i="11"/>
  <c r="K54" i="11"/>
  <c r="K68" i="11"/>
  <c r="K67" i="11"/>
  <c r="K66" i="11"/>
  <c r="K65" i="11"/>
  <c r="K64" i="11"/>
  <c r="K27" i="11"/>
  <c r="K26" i="11"/>
  <c r="K25" i="11"/>
  <c r="K24" i="11"/>
  <c r="K16" i="11"/>
  <c r="K15" i="11"/>
  <c r="K14" i="11"/>
  <c r="K13" i="11"/>
  <c r="K8" i="11"/>
  <c r="J8" i="11" s="1"/>
  <c r="O65" i="12"/>
  <c r="O64" i="12"/>
  <c r="O56" i="12"/>
  <c r="O55" i="12"/>
  <c r="O54" i="12"/>
  <c r="O46" i="12"/>
  <c r="O45" i="12"/>
  <c r="O44" i="12"/>
  <c r="O43" i="12"/>
  <c r="O35" i="12"/>
  <c r="O34" i="12"/>
  <c r="O26" i="12"/>
  <c r="O25" i="12"/>
  <c r="O24" i="12"/>
  <c r="O23" i="12"/>
  <c r="N65" i="12"/>
  <c r="N64" i="12"/>
  <c r="N56" i="12"/>
  <c r="N55" i="12"/>
  <c r="N54" i="12"/>
  <c r="N46" i="12"/>
  <c r="N45" i="12"/>
  <c r="N44" i="12"/>
  <c r="N43" i="12"/>
  <c r="N35" i="12"/>
  <c r="N34" i="12"/>
  <c r="N26" i="12"/>
  <c r="N25" i="12"/>
  <c r="N24" i="12"/>
  <c r="N23" i="12"/>
  <c r="N15" i="12"/>
  <c r="O15" i="12" s="1"/>
  <c r="N14" i="12"/>
  <c r="O14" i="12" s="1"/>
  <c r="N13" i="12"/>
  <c r="O13" i="12" s="1"/>
  <c r="N8" i="12"/>
  <c r="K65" i="12"/>
  <c r="K64" i="12"/>
  <c r="K56" i="12"/>
  <c r="K55" i="12"/>
  <c r="K54" i="12"/>
  <c r="K46" i="12"/>
  <c r="K45" i="12"/>
  <c r="K44" i="12"/>
  <c r="K43" i="12"/>
  <c r="K35" i="12"/>
  <c r="K34" i="12"/>
  <c r="K26" i="12"/>
  <c r="K25" i="12"/>
  <c r="K24" i="12"/>
  <c r="K23" i="12"/>
  <c r="K15" i="12"/>
  <c r="K14" i="12"/>
  <c r="K13" i="12"/>
  <c r="P55" i="12"/>
  <c r="L55" i="12"/>
  <c r="D3" i="25"/>
  <c r="D2" i="25" s="1"/>
  <c r="N8" i="13" l="1"/>
  <c r="M8" i="13" s="1"/>
  <c r="K8" i="13"/>
  <c r="J8" i="13" s="1"/>
  <c r="N8" i="2"/>
  <c r="M8" i="2" s="1"/>
  <c r="K8" i="2"/>
  <c r="J8" i="2" s="1"/>
  <c r="N8" i="11"/>
  <c r="M8" i="11" s="1"/>
  <c r="N8" i="9"/>
  <c r="M8" i="9" s="1"/>
  <c r="K8" i="12"/>
  <c r="F31" i="18"/>
  <c r="F30" i="18"/>
  <c r="F29" i="18"/>
  <c r="F28" i="18"/>
  <c r="F17" i="18"/>
  <c r="F18" i="18" s="1"/>
  <c r="F19" i="18" s="1"/>
  <c r="F20" i="18" s="1"/>
  <c r="G43" i="18" l="1"/>
  <c r="L51" i="18" l="1"/>
  <c r="L50" i="18"/>
  <c r="A51" i="18"/>
  <c r="A50" i="18"/>
  <c r="L52" i="18"/>
  <c r="A52" i="18"/>
  <c r="L40" i="18"/>
  <c r="L39" i="18"/>
  <c r="A39" i="18"/>
  <c r="L38" i="18"/>
  <c r="A38" i="18"/>
  <c r="L41" i="14" l="1"/>
  <c r="L40" i="14"/>
  <c r="L39" i="14"/>
  <c r="F39" i="14"/>
  <c r="F40" i="14" s="1"/>
  <c r="F41" i="14" s="1"/>
  <c r="F46" i="13"/>
  <c r="F47" i="13" s="1"/>
  <c r="F48" i="13" s="1"/>
  <c r="F49" i="13" s="1"/>
  <c r="F25" i="12"/>
  <c r="F55" i="12"/>
  <c r="L25" i="12"/>
  <c r="I25" i="12"/>
  <c r="A25" i="12"/>
  <c r="E55" i="12"/>
  <c r="B55" i="12"/>
  <c r="A55" i="12"/>
  <c r="A44" i="16" l="1"/>
  <c r="L44" i="16"/>
  <c r="C3" i="25" l="1"/>
  <c r="C2" i="25" s="1"/>
  <c r="AD19" i="5" l="1"/>
  <c r="AD18" i="5"/>
  <c r="AD17" i="5"/>
  <c r="AD16" i="5"/>
  <c r="AD15" i="5"/>
  <c r="AD14" i="5"/>
  <c r="AD13" i="5"/>
  <c r="AD12" i="5"/>
  <c r="AD11" i="5"/>
  <c r="AD10" i="5"/>
  <c r="AC19" i="5"/>
  <c r="AC18" i="5"/>
  <c r="AC17" i="5"/>
  <c r="AC16" i="5"/>
  <c r="AC15" i="5"/>
  <c r="AC14" i="5"/>
  <c r="AC13" i="5"/>
  <c r="AC12" i="5"/>
  <c r="AC11" i="5"/>
  <c r="AC10" i="5"/>
  <c r="AB19" i="5"/>
  <c r="AB18" i="5"/>
  <c r="AB17" i="5"/>
  <c r="AB16" i="5"/>
  <c r="AB15" i="5"/>
  <c r="AB14" i="5"/>
  <c r="AB13" i="5"/>
  <c r="AB12" i="5"/>
  <c r="AB11" i="5"/>
  <c r="AB10" i="5"/>
  <c r="B10" i="5" l="1"/>
  <c r="C4" i="24" l="1"/>
  <c r="C3" i="24"/>
  <c r="B12" i="24" l="1"/>
  <c r="B36" i="24" l="1"/>
  <c r="A36" i="24"/>
  <c r="B33" i="24"/>
  <c r="A33" i="24"/>
  <c r="B30" i="24"/>
  <c r="A30" i="24"/>
  <c r="B27" i="24"/>
  <c r="A27" i="24"/>
  <c r="B24" i="24"/>
  <c r="A24" i="24"/>
  <c r="B21" i="24"/>
  <c r="A21" i="24"/>
  <c r="B18" i="24"/>
  <c r="A18" i="24"/>
  <c r="B15" i="24"/>
  <c r="A15" i="24"/>
  <c r="A12" i="24"/>
  <c r="B9" i="24"/>
  <c r="A9" i="24"/>
  <c r="W19" i="5" l="1"/>
  <c r="U19" i="5"/>
  <c r="W18" i="5"/>
  <c r="U18" i="5"/>
  <c r="W17" i="5"/>
  <c r="U17" i="5"/>
  <c r="W16" i="5"/>
  <c r="U16" i="5"/>
  <c r="W15" i="5"/>
  <c r="U15" i="5"/>
  <c r="W14" i="5"/>
  <c r="U14" i="5"/>
  <c r="W13" i="5"/>
  <c r="U13" i="5"/>
  <c r="W12" i="5"/>
  <c r="U12" i="5"/>
  <c r="W11" i="5"/>
  <c r="U11" i="5"/>
  <c r="W10" i="5"/>
  <c r="U10" i="5"/>
  <c r="L66" i="16" l="1"/>
  <c r="B19" i="5" l="1"/>
  <c r="B18" i="5"/>
  <c r="B17" i="5"/>
  <c r="B16" i="5"/>
  <c r="B15" i="5"/>
  <c r="B14" i="5"/>
  <c r="B13" i="5"/>
  <c r="B12" i="5"/>
  <c r="B11" i="5"/>
  <c r="D19" i="5"/>
  <c r="D18" i="5"/>
  <c r="D17" i="5"/>
  <c r="D16" i="5"/>
  <c r="D15" i="5"/>
  <c r="D14" i="5"/>
  <c r="D13" i="5"/>
  <c r="D12" i="5"/>
  <c r="D11" i="5"/>
  <c r="G4" i="18" l="1"/>
  <c r="G3" i="18"/>
  <c r="G4" i="17"/>
  <c r="G3" i="17"/>
  <c r="G4" i="15"/>
  <c r="G3" i="15"/>
  <c r="G4" i="16"/>
  <c r="G3" i="16"/>
  <c r="G4" i="14"/>
  <c r="G3" i="14"/>
  <c r="G4" i="9"/>
  <c r="G3" i="9"/>
  <c r="G4" i="11"/>
  <c r="G3" i="11"/>
  <c r="G4" i="12"/>
  <c r="G3" i="12"/>
  <c r="G4" i="2"/>
  <c r="G3" i="2"/>
  <c r="G3" i="13"/>
  <c r="G4" i="13"/>
  <c r="A69" i="9" l="1"/>
  <c r="A68" i="9"/>
  <c r="A67" i="9"/>
  <c r="A66" i="9"/>
  <c r="B66" i="9" s="1"/>
  <c r="B68" i="9" s="1"/>
  <c r="A58" i="9"/>
  <c r="A57" i="9"/>
  <c r="A56" i="9"/>
  <c r="A55" i="9"/>
  <c r="A79" i="9"/>
  <c r="A78" i="9"/>
  <c r="B77" i="9" s="1"/>
  <c r="B78" i="9" s="1"/>
  <c r="B79" i="9" s="1"/>
  <c r="A77" i="9"/>
  <c r="A47" i="9"/>
  <c r="A46" i="9"/>
  <c r="A45" i="9"/>
  <c r="A37" i="9"/>
  <c r="A36" i="9"/>
  <c r="A35" i="9"/>
  <c r="A27" i="9"/>
  <c r="A26" i="9"/>
  <c r="A25" i="9"/>
  <c r="B25" i="9" s="1"/>
  <c r="B26" i="9" s="1"/>
  <c r="B27" i="9" s="1"/>
  <c r="A27" i="11"/>
  <c r="A26" i="11"/>
  <c r="A25" i="11"/>
  <c r="A24" i="11"/>
  <c r="A16" i="11"/>
  <c r="A15" i="11"/>
  <c r="A14" i="11"/>
  <c r="A13" i="11"/>
  <c r="A56" i="11"/>
  <c r="A55" i="11"/>
  <c r="A54" i="11"/>
  <c r="A46" i="11"/>
  <c r="A45" i="11"/>
  <c r="A44" i="11"/>
  <c r="A36" i="11"/>
  <c r="A35" i="11"/>
  <c r="B35" i="11" s="1"/>
  <c r="B36" i="11" s="1"/>
  <c r="A46" i="12"/>
  <c r="A45" i="12"/>
  <c r="A44" i="12"/>
  <c r="A43" i="12"/>
  <c r="A26" i="12"/>
  <c r="A24" i="12"/>
  <c r="A23" i="12"/>
  <c r="A15" i="12"/>
  <c r="A14" i="12"/>
  <c r="A13" i="12"/>
  <c r="A35" i="2"/>
  <c r="A34" i="2"/>
  <c r="A33" i="2"/>
  <c r="A25" i="2"/>
  <c r="A24" i="2"/>
  <c r="A23" i="2"/>
  <c r="A15" i="2"/>
  <c r="A14" i="2"/>
  <c r="A13" i="2"/>
  <c r="A79" i="13"/>
  <c r="A78" i="13"/>
  <c r="A77" i="13"/>
  <c r="A76" i="13"/>
  <c r="A75" i="13"/>
  <c r="A67" i="13"/>
  <c r="A66" i="13"/>
  <c r="A65" i="13"/>
  <c r="A64" i="13"/>
  <c r="A56" i="13"/>
  <c r="A55" i="13"/>
  <c r="A54" i="13"/>
  <c r="A53" i="13"/>
  <c r="A45" i="13"/>
  <c r="A44" i="13"/>
  <c r="A43" i="13"/>
  <c r="A35" i="13"/>
  <c r="A34" i="13"/>
  <c r="A33" i="13"/>
  <c r="A25" i="13"/>
  <c r="A24" i="13"/>
  <c r="A23" i="13"/>
  <c r="A99" i="13"/>
  <c r="A98" i="13"/>
  <c r="A97" i="13"/>
  <c r="A89" i="13"/>
  <c r="A88" i="13"/>
  <c r="A87" i="13"/>
  <c r="A15" i="13"/>
  <c r="A14" i="13"/>
  <c r="A13" i="13"/>
  <c r="A38" i="14"/>
  <c r="A37" i="14"/>
  <c r="A50" i="14"/>
  <c r="A49" i="14"/>
  <c r="A29" i="14"/>
  <c r="A28" i="14"/>
  <c r="A27" i="14"/>
  <c r="A26" i="14"/>
  <c r="A25" i="14"/>
  <c r="A17" i="14"/>
  <c r="A16" i="14"/>
  <c r="A15" i="14"/>
  <c r="A14" i="14"/>
  <c r="A13" i="14"/>
  <c r="A67" i="16"/>
  <c r="A66" i="16"/>
  <c r="A65" i="16"/>
  <c r="A55" i="16"/>
  <c r="A54" i="16"/>
  <c r="A53" i="16"/>
  <c r="A45" i="16"/>
  <c r="A43" i="16"/>
  <c r="A35" i="16"/>
  <c r="A34" i="16"/>
  <c r="A33" i="16"/>
  <c r="A25" i="16"/>
  <c r="A24" i="16"/>
  <c r="A23" i="16"/>
  <c r="A15" i="16"/>
  <c r="A14" i="16"/>
  <c r="A13" i="16"/>
  <c r="A43" i="17"/>
  <c r="A42" i="17"/>
  <c r="A41" i="17"/>
  <c r="A31" i="17"/>
  <c r="A32" i="17"/>
  <c r="B13" i="2" l="1"/>
  <c r="B14" i="2" s="1"/>
  <c r="B15" i="2" s="1"/>
  <c r="B97" i="13"/>
  <c r="B98" i="13" s="1"/>
  <c r="B99" i="13" s="1"/>
  <c r="B55" i="9"/>
  <c r="B57" i="9" s="1"/>
  <c r="B33" i="16"/>
  <c r="B34" i="16" s="1"/>
  <c r="B35" i="16" s="1"/>
  <c r="B37" i="14"/>
  <c r="B38" i="14" s="1"/>
  <c r="B33" i="13"/>
  <c r="B35" i="13" s="1"/>
  <c r="B23" i="12"/>
  <c r="B24" i="12" s="1"/>
  <c r="B13" i="14"/>
  <c r="B14" i="14" s="1"/>
  <c r="B15" i="14" s="1"/>
  <c r="B16" i="14" s="1"/>
  <c r="B17" i="14" s="1"/>
  <c r="B23" i="16"/>
  <c r="B24" i="16" s="1"/>
  <c r="B25" i="16" s="1"/>
  <c r="B25" i="14"/>
  <c r="B26" i="14" s="1"/>
  <c r="B27" i="14" s="1"/>
  <c r="B28" i="14" s="1"/>
  <c r="B29" i="14" s="1"/>
  <c r="B43" i="13"/>
  <c r="B45" i="13" s="1"/>
  <c r="B53" i="13"/>
  <c r="B54" i="13" s="1"/>
  <c r="B56" i="13" s="1"/>
  <c r="B64" i="13"/>
  <c r="B66" i="13" s="1"/>
  <c r="B13" i="12"/>
  <c r="B14" i="12" s="1"/>
  <c r="B15" i="12" s="1"/>
  <c r="B54" i="11"/>
  <c r="B55" i="11" s="1"/>
  <c r="B56" i="11" s="1"/>
  <c r="B13" i="16"/>
  <c r="B14" i="16" s="1"/>
  <c r="B15" i="16" s="1"/>
  <c r="B53" i="16"/>
  <c r="B54" i="16" s="1"/>
  <c r="B55" i="16" s="1"/>
  <c r="B49" i="14"/>
  <c r="B50" i="14" s="1"/>
  <c r="B75" i="13"/>
  <c r="B76" i="13" s="1"/>
  <c r="B77" i="13" s="1"/>
  <c r="B78" i="13" s="1"/>
  <c r="B79" i="13" s="1"/>
  <c r="B44" i="11"/>
  <c r="B45" i="11" s="1"/>
  <c r="B46" i="11" s="1"/>
  <c r="B45" i="9"/>
  <c r="B46" i="9" s="1"/>
  <c r="B47" i="9" s="1"/>
  <c r="B13" i="13"/>
  <c r="B14" i="13" s="1"/>
  <c r="B15" i="13" s="1"/>
  <c r="B43" i="12"/>
  <c r="B45" i="12" s="1"/>
  <c r="B35" i="9"/>
  <c r="B36" i="9" s="1"/>
  <c r="B37" i="9" s="1"/>
  <c r="B87" i="13"/>
  <c r="B88" i="13" s="1"/>
  <c r="B89" i="13" s="1"/>
  <c r="B23" i="13"/>
  <c r="B25" i="13" s="1"/>
  <c r="B33" i="2"/>
  <c r="B34" i="2" s="1"/>
  <c r="B35" i="2" s="1"/>
  <c r="I35" i="2" s="1"/>
  <c r="B24" i="11"/>
  <c r="B26" i="11" s="1"/>
  <c r="B13" i="11"/>
  <c r="B15" i="11" s="1"/>
  <c r="B41" i="17"/>
  <c r="B42" i="17" s="1"/>
  <c r="B43" i="17" s="1"/>
  <c r="B43" i="16"/>
  <c r="B23" i="2"/>
  <c r="B24" i="2" s="1"/>
  <c r="B25" i="2" s="1"/>
  <c r="B67" i="9"/>
  <c r="B69" i="9" s="1"/>
  <c r="B56" i="9"/>
  <c r="B58" i="9" s="1"/>
  <c r="B41" i="14" l="1"/>
  <c r="B39" i="14"/>
  <c r="B55" i="13"/>
  <c r="B65" i="13"/>
  <c r="B67" i="13" s="1"/>
  <c r="B26" i="12"/>
  <c r="B25" i="12"/>
  <c r="B24" i="13"/>
  <c r="B25" i="11"/>
  <c r="B27" i="11" s="1"/>
  <c r="B44" i="16"/>
  <c r="I44" i="16" s="1"/>
  <c r="B44" i="12"/>
  <c r="B46" i="12" s="1"/>
  <c r="B34" i="13"/>
  <c r="B44" i="13"/>
  <c r="B14" i="11"/>
  <c r="B16" i="11" s="1"/>
  <c r="C19" i="5"/>
  <c r="A19" i="5"/>
  <c r="L37" i="18"/>
  <c r="A37" i="18"/>
  <c r="L26" i="18"/>
  <c r="A26" i="18"/>
  <c r="A25" i="18"/>
  <c r="L53" i="18"/>
  <c r="A53" i="18"/>
  <c r="A49" i="18"/>
  <c r="L48" i="18"/>
  <c r="A48" i="18"/>
  <c r="G46" i="18"/>
  <c r="A40" i="18"/>
  <c r="A36" i="18"/>
  <c r="L35" i="18"/>
  <c r="A35" i="18"/>
  <c r="G33" i="18"/>
  <c r="A27" i="18"/>
  <c r="L24" i="18"/>
  <c r="A24" i="18"/>
  <c r="G22" i="18"/>
  <c r="A16" i="18"/>
  <c r="L15" i="18"/>
  <c r="A15" i="18"/>
  <c r="A14" i="18"/>
  <c r="L13" i="18"/>
  <c r="A13" i="18"/>
  <c r="G11" i="18"/>
  <c r="C18" i="5"/>
  <c r="A18" i="5"/>
  <c r="L43" i="17"/>
  <c r="G39" i="17"/>
  <c r="L33" i="17"/>
  <c r="A33" i="17"/>
  <c r="B31" i="17" s="1"/>
  <c r="B32" i="17" s="1"/>
  <c r="G29" i="17"/>
  <c r="A23" i="17"/>
  <c r="A22" i="17"/>
  <c r="G20" i="17"/>
  <c r="A14" i="17"/>
  <c r="A13" i="17"/>
  <c r="G11" i="17"/>
  <c r="C16" i="5"/>
  <c r="A16" i="5"/>
  <c r="L67" i="16"/>
  <c r="A64" i="16"/>
  <c r="A63" i="16"/>
  <c r="G61" i="16"/>
  <c r="L55" i="16"/>
  <c r="G51" i="16"/>
  <c r="L45" i="16"/>
  <c r="L43" i="16"/>
  <c r="G41" i="16"/>
  <c r="L35" i="16"/>
  <c r="G31" i="16"/>
  <c r="L25" i="16"/>
  <c r="G21" i="16"/>
  <c r="L15" i="16"/>
  <c r="G11" i="16"/>
  <c r="C17" i="5"/>
  <c r="A17" i="5"/>
  <c r="L17" i="15"/>
  <c r="A17" i="15"/>
  <c r="L16" i="15"/>
  <c r="A16" i="15"/>
  <c r="A15" i="15"/>
  <c r="A14" i="15"/>
  <c r="L13" i="15"/>
  <c r="A13" i="15"/>
  <c r="G11" i="15"/>
  <c r="I25" i="2"/>
  <c r="I14" i="2"/>
  <c r="C15" i="5"/>
  <c r="A15" i="5"/>
  <c r="G47" i="14"/>
  <c r="F47" i="14" s="1"/>
  <c r="F48" i="14" s="1"/>
  <c r="F49" i="14" s="1"/>
  <c r="F50" i="14" s="1"/>
  <c r="F51" i="14" s="1"/>
  <c r="G35" i="14"/>
  <c r="F35" i="14" s="1"/>
  <c r="F36" i="14" s="1"/>
  <c r="F37" i="14" s="1"/>
  <c r="F38" i="14" s="1"/>
  <c r="F42" i="14" s="1"/>
  <c r="G23" i="14"/>
  <c r="G11" i="14"/>
  <c r="G95" i="13"/>
  <c r="F95" i="13" s="1"/>
  <c r="F96" i="13" s="1"/>
  <c r="F97" i="13" s="1"/>
  <c r="F98" i="13" s="1"/>
  <c r="F99" i="13" s="1"/>
  <c r="F100" i="13" s="1"/>
  <c r="G85" i="13"/>
  <c r="F85" i="13" s="1"/>
  <c r="F86" i="13" s="1"/>
  <c r="F87" i="13" s="1"/>
  <c r="F88" i="13" s="1"/>
  <c r="F89" i="13" s="1"/>
  <c r="F90" i="13" s="1"/>
  <c r="G73" i="13"/>
  <c r="G62" i="13"/>
  <c r="F62" i="13" s="1"/>
  <c r="F63" i="13" s="1"/>
  <c r="F64" i="13" s="1"/>
  <c r="F65" i="13" s="1"/>
  <c r="F66" i="13" s="1"/>
  <c r="F67" i="13" s="1"/>
  <c r="F68" i="13" s="1"/>
  <c r="G51" i="13"/>
  <c r="F51" i="13" s="1"/>
  <c r="F52" i="13" s="1"/>
  <c r="F53" i="13" s="1"/>
  <c r="F54" i="13" s="1"/>
  <c r="F55" i="13" s="1"/>
  <c r="F56" i="13" s="1"/>
  <c r="F57" i="13" s="1"/>
  <c r="G41" i="13"/>
  <c r="F41" i="13" s="1"/>
  <c r="F42" i="13" s="1"/>
  <c r="F43" i="13" s="1"/>
  <c r="F44" i="13" s="1"/>
  <c r="F45" i="13" s="1"/>
  <c r="G31" i="13"/>
  <c r="F31" i="13" s="1"/>
  <c r="F32" i="13" s="1"/>
  <c r="F33" i="13" s="1"/>
  <c r="F34" i="13" s="1"/>
  <c r="F35" i="13" s="1"/>
  <c r="F36" i="13" s="1"/>
  <c r="F37" i="13" s="1"/>
  <c r="F38" i="13" s="1"/>
  <c r="F39" i="13" s="1"/>
  <c r="G21" i="13"/>
  <c r="F21" i="13" s="1"/>
  <c r="F22" i="13" s="1"/>
  <c r="F23" i="13" s="1"/>
  <c r="F24" i="13" s="1"/>
  <c r="F25" i="13" s="1"/>
  <c r="F26" i="13" s="1"/>
  <c r="F27" i="13" s="1"/>
  <c r="F28" i="13" s="1"/>
  <c r="F29" i="13" s="1"/>
  <c r="G11" i="13"/>
  <c r="G31" i="2"/>
  <c r="F31" i="2" s="1"/>
  <c r="F32" i="2" s="1"/>
  <c r="F33" i="2" s="1"/>
  <c r="F34" i="2" s="1"/>
  <c r="F35" i="2" s="1"/>
  <c r="F36" i="2" s="1"/>
  <c r="G21" i="2"/>
  <c r="F21" i="2" s="1"/>
  <c r="F22" i="2" s="1"/>
  <c r="F23" i="2" s="1"/>
  <c r="F24" i="2" s="1"/>
  <c r="F25" i="2" s="1"/>
  <c r="F26" i="2" s="1"/>
  <c r="G11" i="2"/>
  <c r="G75" i="9"/>
  <c r="G64" i="9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G53" i="9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G43" i="9"/>
  <c r="F43" i="9" s="1"/>
  <c r="F44" i="9" s="1"/>
  <c r="F45" i="9" s="1"/>
  <c r="F46" i="9" s="1"/>
  <c r="F47" i="9" s="1"/>
  <c r="F48" i="9" s="1"/>
  <c r="F49" i="9" s="1"/>
  <c r="F50" i="9" s="1"/>
  <c r="F51" i="9" s="1"/>
  <c r="G33" i="9"/>
  <c r="F33" i="9" s="1"/>
  <c r="F34" i="9" s="1"/>
  <c r="F35" i="9" s="1"/>
  <c r="F36" i="9" s="1"/>
  <c r="F37" i="9" s="1"/>
  <c r="F38" i="9" s="1"/>
  <c r="G11" i="9"/>
  <c r="G62" i="1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G52" i="11"/>
  <c r="G42" i="11"/>
  <c r="G33" i="11"/>
  <c r="F33" i="11" s="1"/>
  <c r="F34" i="11" s="1"/>
  <c r="F35" i="11" s="1"/>
  <c r="F36" i="11" s="1"/>
  <c r="F37" i="11" s="1"/>
  <c r="F38" i="11" s="1"/>
  <c r="F39" i="11" s="1"/>
  <c r="F40" i="11" s="1"/>
  <c r="G22" i="11"/>
  <c r="F22" i="11" s="1"/>
  <c r="G11" i="11"/>
  <c r="G62" i="12"/>
  <c r="F62" i="12" s="1"/>
  <c r="F63" i="12" s="1"/>
  <c r="F64" i="12" s="1"/>
  <c r="F65" i="12" s="1"/>
  <c r="F66" i="12" s="1"/>
  <c r="F67" i="12" s="1"/>
  <c r="F68" i="12" s="1"/>
  <c r="F69" i="12" s="1"/>
  <c r="G52" i="12"/>
  <c r="F52" i="12" s="1"/>
  <c r="F53" i="12" s="1"/>
  <c r="F54" i="12" s="1"/>
  <c r="F56" i="12" s="1"/>
  <c r="F57" i="12" s="1"/>
  <c r="F58" i="12" s="1"/>
  <c r="F59" i="12" s="1"/>
  <c r="F60" i="12" s="1"/>
  <c r="G41" i="12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G32" i="12"/>
  <c r="F32" i="12" s="1"/>
  <c r="F33" i="12" s="1"/>
  <c r="F34" i="12" s="1"/>
  <c r="F35" i="12" s="1"/>
  <c r="F36" i="12" s="1"/>
  <c r="F37" i="12" s="1"/>
  <c r="F38" i="12" s="1"/>
  <c r="F39" i="12" s="1"/>
  <c r="G21" i="12"/>
  <c r="F21" i="12" s="1"/>
  <c r="F22" i="12" s="1"/>
  <c r="F23" i="12" s="1"/>
  <c r="F24" i="12" s="1"/>
  <c r="F26" i="12" s="1"/>
  <c r="F27" i="12" s="1"/>
  <c r="G11" i="12"/>
  <c r="L27" i="14"/>
  <c r="L29" i="14"/>
  <c r="L17" i="14"/>
  <c r="L16" i="14"/>
  <c r="L15" i="14"/>
  <c r="L79" i="13"/>
  <c r="L77" i="13"/>
  <c r="L75" i="13"/>
  <c r="L89" i="13"/>
  <c r="I87" i="13"/>
  <c r="L87" i="13" s="1"/>
  <c r="L99" i="13"/>
  <c r="L45" i="13"/>
  <c r="L35" i="13"/>
  <c r="L25" i="13"/>
  <c r="C14" i="5"/>
  <c r="A14" i="5"/>
  <c r="I97" i="13"/>
  <c r="L97" i="13" s="1"/>
  <c r="L67" i="13"/>
  <c r="L64" i="13"/>
  <c r="L56" i="13"/>
  <c r="L55" i="13"/>
  <c r="L43" i="13"/>
  <c r="L15" i="13"/>
  <c r="C12" i="5"/>
  <c r="A12" i="5"/>
  <c r="A65" i="12"/>
  <c r="A64" i="12"/>
  <c r="A56" i="12"/>
  <c r="A54" i="12"/>
  <c r="L46" i="12"/>
  <c r="L43" i="12"/>
  <c r="A35" i="12"/>
  <c r="A34" i="12"/>
  <c r="L26" i="12"/>
  <c r="L23" i="12"/>
  <c r="L15" i="12"/>
  <c r="L13" i="12"/>
  <c r="A67" i="11"/>
  <c r="A16" i="9"/>
  <c r="A15" i="9"/>
  <c r="A14" i="9"/>
  <c r="A13" i="9"/>
  <c r="A68" i="11"/>
  <c r="A66" i="11"/>
  <c r="A65" i="11"/>
  <c r="A64" i="11"/>
  <c r="C13" i="5"/>
  <c r="A13" i="5"/>
  <c r="C11" i="5"/>
  <c r="A11" i="5"/>
  <c r="C10" i="5"/>
  <c r="A10" i="5"/>
  <c r="L68" i="11"/>
  <c r="L66" i="11"/>
  <c r="L64" i="11"/>
  <c r="L56" i="11"/>
  <c r="L46" i="11"/>
  <c r="L44" i="11"/>
  <c r="L27" i="11"/>
  <c r="L24" i="11"/>
  <c r="L16" i="11"/>
  <c r="L17" i="9"/>
  <c r="A17" i="9"/>
  <c r="L68" i="9"/>
  <c r="L57" i="9"/>
  <c r="L58" i="9"/>
  <c r="L37" i="9"/>
  <c r="L35" i="9"/>
  <c r="L16" i="9"/>
  <c r="B40" i="14" l="1"/>
  <c r="I40" i="14" s="1"/>
  <c r="I39" i="14"/>
  <c r="F11" i="11"/>
  <c r="F12" i="11" s="1"/>
  <c r="F13" i="11" s="1"/>
  <c r="F14" i="11" s="1"/>
  <c r="F15" i="11" s="1"/>
  <c r="F16" i="11" s="1"/>
  <c r="F17" i="11" s="1"/>
  <c r="F11" i="2"/>
  <c r="F12" i="2" s="1"/>
  <c r="F13" i="2" s="1"/>
  <c r="F14" i="2" s="1"/>
  <c r="F15" i="2" s="1"/>
  <c r="F16" i="2" s="1"/>
  <c r="F17" i="2" s="1"/>
  <c r="F18" i="2" s="1"/>
  <c r="F19" i="2" s="1"/>
  <c r="F11" i="9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B63" i="16"/>
  <c r="B45" i="16"/>
  <c r="I45" i="16" s="1"/>
  <c r="B35" i="18"/>
  <c r="B48" i="18"/>
  <c r="B34" i="12"/>
  <c r="B22" i="17"/>
  <c r="B23" i="17" s="1"/>
  <c r="B24" i="18"/>
  <c r="B13" i="17"/>
  <c r="B14" i="17" s="1"/>
  <c r="F22" i="18"/>
  <c r="F25" i="18" s="1"/>
  <c r="F26" i="18" s="1"/>
  <c r="F33" i="18"/>
  <c r="F34" i="18" s="1"/>
  <c r="F35" i="18" s="1"/>
  <c r="F46" i="18"/>
  <c r="F47" i="18" s="1"/>
  <c r="F48" i="18" s="1"/>
  <c r="F39" i="17"/>
  <c r="F40" i="17" s="1"/>
  <c r="F41" i="17" s="1"/>
  <c r="F42" i="17" s="1"/>
  <c r="F43" i="17" s="1"/>
  <c r="F44" i="17" s="1"/>
  <c r="F29" i="17"/>
  <c r="F30" i="17" s="1"/>
  <c r="F31" i="17" s="1"/>
  <c r="F32" i="17" s="1"/>
  <c r="F33" i="17" s="1"/>
  <c r="F34" i="17" s="1"/>
  <c r="F20" i="17"/>
  <c r="F21" i="17" s="1"/>
  <c r="F22" i="17" s="1"/>
  <c r="F23" i="17" s="1"/>
  <c r="F24" i="17" s="1"/>
  <c r="F21" i="16"/>
  <c r="F22" i="16" s="1"/>
  <c r="F23" i="16" s="1"/>
  <c r="F24" i="16" s="1"/>
  <c r="F25" i="16" s="1"/>
  <c r="F26" i="16" s="1"/>
  <c r="F31" i="16"/>
  <c r="F32" i="16" s="1"/>
  <c r="F33" i="16" s="1"/>
  <c r="F34" i="16" s="1"/>
  <c r="F35" i="16" s="1"/>
  <c r="F36" i="16" s="1"/>
  <c r="F41" i="16"/>
  <c r="F42" i="16" s="1"/>
  <c r="F43" i="16" s="1"/>
  <c r="F51" i="16"/>
  <c r="F52" i="16" s="1"/>
  <c r="F53" i="16" s="1"/>
  <c r="F54" i="16" s="1"/>
  <c r="F55" i="16" s="1"/>
  <c r="F56" i="16" s="1"/>
  <c r="F61" i="16"/>
  <c r="F62" i="16" s="1"/>
  <c r="F63" i="16" s="1"/>
  <c r="F64" i="16" s="1"/>
  <c r="F67" i="16" s="1"/>
  <c r="F68" i="16" s="1"/>
  <c r="I23" i="16"/>
  <c r="F23" i="14"/>
  <c r="F24" i="14" s="1"/>
  <c r="F25" i="14" s="1"/>
  <c r="F26" i="14" s="1"/>
  <c r="F27" i="14" s="1"/>
  <c r="F28" i="14" s="1"/>
  <c r="F29" i="14" s="1"/>
  <c r="F30" i="14" s="1"/>
  <c r="F43" i="14"/>
  <c r="F44" i="14" s="1"/>
  <c r="G42" i="14"/>
  <c r="F52" i="14"/>
  <c r="F53" i="14" s="1"/>
  <c r="G51" i="14"/>
  <c r="F91" i="13"/>
  <c r="F92" i="13" s="1"/>
  <c r="G90" i="13"/>
  <c r="G46" i="13"/>
  <c r="F58" i="13"/>
  <c r="F59" i="13" s="1"/>
  <c r="G57" i="13"/>
  <c r="G26" i="13"/>
  <c r="F69" i="13"/>
  <c r="F70" i="13" s="1"/>
  <c r="G68" i="13"/>
  <c r="F101" i="13"/>
  <c r="F102" i="13" s="1"/>
  <c r="G100" i="13"/>
  <c r="G38" i="13"/>
  <c r="G36" i="13"/>
  <c r="F73" i="13"/>
  <c r="F74" i="13" s="1"/>
  <c r="F75" i="13" s="1"/>
  <c r="F76" i="13" s="1"/>
  <c r="F77" i="13" s="1"/>
  <c r="F78" i="13" s="1"/>
  <c r="F79" i="13" s="1"/>
  <c r="F80" i="13" s="1"/>
  <c r="I88" i="13"/>
  <c r="I13" i="2"/>
  <c r="I15" i="2"/>
  <c r="F37" i="2"/>
  <c r="F38" i="2" s="1"/>
  <c r="G36" i="2"/>
  <c r="F27" i="2"/>
  <c r="F28" i="2" s="1"/>
  <c r="G26" i="2"/>
  <c r="I33" i="2"/>
  <c r="I34" i="2"/>
  <c r="I23" i="2"/>
  <c r="I24" i="2"/>
  <c r="F28" i="12"/>
  <c r="F29" i="12" s="1"/>
  <c r="G27" i="12"/>
  <c r="G66" i="12"/>
  <c r="F75" i="9"/>
  <c r="F76" i="9" s="1"/>
  <c r="F77" i="9" s="1"/>
  <c r="F78" i="9" s="1"/>
  <c r="F79" i="9" s="1"/>
  <c r="F80" i="9" s="1"/>
  <c r="F11" i="18"/>
  <c r="F12" i="18" s="1"/>
  <c r="F13" i="18" s="1"/>
  <c r="F14" i="18" s="1"/>
  <c r="F15" i="18" s="1"/>
  <c r="F16" i="18" s="1"/>
  <c r="F11" i="17"/>
  <c r="F12" i="17" s="1"/>
  <c r="F13" i="17" s="1"/>
  <c r="F14" i="17" s="1"/>
  <c r="F15" i="17" s="1"/>
  <c r="F11" i="15"/>
  <c r="F12" i="15" s="1"/>
  <c r="F13" i="15" s="1"/>
  <c r="F14" i="15" s="1"/>
  <c r="F15" i="15" s="1"/>
  <c r="F16" i="15" s="1"/>
  <c r="F17" i="15" s="1"/>
  <c r="F18" i="15" s="1"/>
  <c r="F11" i="16"/>
  <c r="F12" i="16" s="1"/>
  <c r="F13" i="16" s="1"/>
  <c r="F14" i="16" s="1"/>
  <c r="F15" i="16" s="1"/>
  <c r="F16" i="16" s="1"/>
  <c r="F11" i="14"/>
  <c r="F12" i="14" s="1"/>
  <c r="F13" i="14" s="1"/>
  <c r="F14" i="14" s="1"/>
  <c r="F15" i="14" s="1"/>
  <c r="F16" i="14" s="1"/>
  <c r="F17" i="14" s="1"/>
  <c r="F18" i="14" s="1"/>
  <c r="F11" i="13"/>
  <c r="F12" i="13" s="1"/>
  <c r="F13" i="13" s="1"/>
  <c r="F14" i="13" s="1"/>
  <c r="F15" i="13" s="1"/>
  <c r="F16" i="13" s="1"/>
  <c r="G18" i="2"/>
  <c r="G68" i="12"/>
  <c r="G57" i="12"/>
  <c r="G59" i="12"/>
  <c r="G47" i="12"/>
  <c r="G49" i="12"/>
  <c r="G36" i="12"/>
  <c r="G38" i="12"/>
  <c r="F11" i="12"/>
  <c r="F12" i="12" s="1"/>
  <c r="F13" i="12" s="1"/>
  <c r="F14" i="12" s="1"/>
  <c r="F15" i="12" s="1"/>
  <c r="F16" i="12" s="1"/>
  <c r="F52" i="11"/>
  <c r="F53" i="11" s="1"/>
  <c r="F54" i="11" s="1"/>
  <c r="F55" i="11" s="1"/>
  <c r="F56" i="11" s="1"/>
  <c r="F57" i="11" s="1"/>
  <c r="F58" i="11" s="1"/>
  <c r="F59" i="11" s="1"/>
  <c r="F60" i="11" s="1"/>
  <c r="F42" i="11"/>
  <c r="F43" i="11" s="1"/>
  <c r="F44" i="11" s="1"/>
  <c r="F45" i="11" s="1"/>
  <c r="F46" i="11" s="1"/>
  <c r="F47" i="11" s="1"/>
  <c r="F48" i="11" s="1"/>
  <c r="F49" i="11" s="1"/>
  <c r="F50" i="11" s="1"/>
  <c r="G69" i="11"/>
  <c r="G71" i="11"/>
  <c r="G37" i="11"/>
  <c r="G39" i="11"/>
  <c r="F18" i="11"/>
  <c r="F19" i="11" s="1"/>
  <c r="G17" i="11"/>
  <c r="G50" i="9"/>
  <c r="G72" i="9"/>
  <c r="F39" i="9"/>
  <c r="F40" i="9" s="1"/>
  <c r="G38" i="9"/>
  <c r="G59" i="9"/>
  <c r="G61" i="9"/>
  <c r="G48" i="9"/>
  <c r="G70" i="9"/>
  <c r="I32" i="17"/>
  <c r="I31" i="17"/>
  <c r="I24" i="16"/>
  <c r="L24" i="16" s="1"/>
  <c r="I35" i="16"/>
  <c r="B13" i="15"/>
  <c r="F23" i="11"/>
  <c r="F24" i="11" s="1"/>
  <c r="F25" i="11" s="1"/>
  <c r="F26" i="11" s="1"/>
  <c r="F27" i="11" s="1"/>
  <c r="F28" i="11" s="1"/>
  <c r="B13" i="9"/>
  <c r="B14" i="9" s="1"/>
  <c r="I89" i="13"/>
  <c r="I99" i="13"/>
  <c r="I98" i="13"/>
  <c r="I67" i="13"/>
  <c r="I25" i="13"/>
  <c r="I45" i="13"/>
  <c r="I43" i="12"/>
  <c r="B64" i="12"/>
  <c r="B65" i="12" s="1"/>
  <c r="B35" i="12"/>
  <c r="B54" i="12"/>
  <c r="B56" i="12" s="1"/>
  <c r="B64" i="11"/>
  <c r="B65" i="11" s="1"/>
  <c r="I54" i="11"/>
  <c r="L54" i="11" s="1"/>
  <c r="I16" i="11"/>
  <c r="I36" i="11"/>
  <c r="I46" i="11"/>
  <c r="D44" i="11" s="1"/>
  <c r="I79" i="9"/>
  <c r="I69" i="9"/>
  <c r="I58" i="9"/>
  <c r="I47" i="9"/>
  <c r="I37" i="9"/>
  <c r="D35" i="9" s="1"/>
  <c r="I27" i="9"/>
  <c r="I15" i="11"/>
  <c r="L79" i="9"/>
  <c r="L27" i="9"/>
  <c r="L25" i="9"/>
  <c r="L15" i="9"/>
  <c r="L13" i="9"/>
  <c r="G110" i="6"/>
  <c r="A110" i="6"/>
  <c r="G109" i="6"/>
  <c r="A109" i="6"/>
  <c r="G108" i="6"/>
  <c r="A108" i="6"/>
  <c r="G107" i="6"/>
  <c r="A107" i="6"/>
  <c r="G106" i="6"/>
  <c r="A106" i="6"/>
  <c r="G105" i="6"/>
  <c r="A105" i="6"/>
  <c r="G104" i="6"/>
  <c r="A104" i="6"/>
  <c r="G103" i="6"/>
  <c r="A103" i="6"/>
  <c r="G102" i="6"/>
  <c r="A102" i="6"/>
  <c r="G101" i="6"/>
  <c r="A101" i="6"/>
  <c r="G100" i="6"/>
  <c r="A100" i="6"/>
  <c r="G99" i="6"/>
  <c r="A99" i="6"/>
  <c r="G98" i="6"/>
  <c r="A98" i="6"/>
  <c r="G97" i="6"/>
  <c r="A97" i="6"/>
  <c r="G96" i="6"/>
  <c r="A96" i="6"/>
  <c r="G95" i="6"/>
  <c r="A95" i="6"/>
  <c r="G94" i="6"/>
  <c r="A94" i="6"/>
  <c r="G93" i="6"/>
  <c r="A93" i="6"/>
  <c r="G92" i="6"/>
  <c r="A92" i="6"/>
  <c r="G91" i="6"/>
  <c r="A91" i="6"/>
  <c r="G90" i="6"/>
  <c r="A90" i="6"/>
  <c r="G89" i="6"/>
  <c r="A89" i="6"/>
  <c r="G88" i="6"/>
  <c r="A88" i="6"/>
  <c r="G87" i="6"/>
  <c r="A87" i="6"/>
  <c r="G86" i="6"/>
  <c r="A86" i="6"/>
  <c r="G85" i="6"/>
  <c r="A85" i="6"/>
  <c r="G84" i="6"/>
  <c r="A84" i="6"/>
  <c r="G83" i="6"/>
  <c r="A83" i="6"/>
  <c r="G82" i="6"/>
  <c r="A82" i="6"/>
  <c r="G81" i="6"/>
  <c r="A81" i="6"/>
  <c r="G80" i="6"/>
  <c r="A80" i="6"/>
  <c r="G79" i="6"/>
  <c r="A79" i="6"/>
  <c r="G78" i="6"/>
  <c r="A78" i="6"/>
  <c r="G77" i="6"/>
  <c r="A77" i="6"/>
  <c r="G76" i="6"/>
  <c r="A76" i="6"/>
  <c r="G75" i="6"/>
  <c r="A75" i="6"/>
  <c r="G74" i="6"/>
  <c r="A74" i="6"/>
  <c r="G73" i="6"/>
  <c r="A73" i="6"/>
  <c r="G72" i="6"/>
  <c r="A72" i="6"/>
  <c r="G71" i="6"/>
  <c r="A71" i="6"/>
  <c r="G70" i="6"/>
  <c r="A70" i="6"/>
  <c r="G69" i="6"/>
  <c r="A69" i="6"/>
  <c r="G68" i="6"/>
  <c r="A68" i="6"/>
  <c r="G67" i="6"/>
  <c r="A67" i="6"/>
  <c r="G66" i="6"/>
  <c r="A66" i="6"/>
  <c r="G65" i="6"/>
  <c r="A65" i="6"/>
  <c r="G64" i="6"/>
  <c r="A64" i="6"/>
  <c r="G63" i="6"/>
  <c r="A63" i="6"/>
  <c r="G62" i="6"/>
  <c r="A62" i="6"/>
  <c r="G61" i="6"/>
  <c r="A61" i="6"/>
  <c r="G60" i="6"/>
  <c r="A60" i="6"/>
  <c r="G59" i="6"/>
  <c r="A59" i="6"/>
  <c r="G58" i="6"/>
  <c r="A58" i="6"/>
  <c r="G57" i="6"/>
  <c r="A57" i="6"/>
  <c r="G56" i="6"/>
  <c r="A56" i="6"/>
  <c r="G55" i="6"/>
  <c r="A55" i="6"/>
  <c r="G54" i="6"/>
  <c r="A54" i="6"/>
  <c r="G53" i="6"/>
  <c r="A53" i="6"/>
  <c r="G52" i="6"/>
  <c r="A52" i="6"/>
  <c r="G51" i="6"/>
  <c r="A51" i="6"/>
  <c r="G50" i="6"/>
  <c r="A50" i="6"/>
  <c r="G49" i="6"/>
  <c r="A49" i="6"/>
  <c r="G48" i="6"/>
  <c r="A48" i="6"/>
  <c r="G47" i="6"/>
  <c r="A47" i="6"/>
  <c r="G46" i="6"/>
  <c r="A46" i="6"/>
  <c r="G45" i="6"/>
  <c r="A45" i="6"/>
  <c r="G44" i="6"/>
  <c r="A44" i="6"/>
  <c r="G43" i="6"/>
  <c r="A43" i="6"/>
  <c r="G42" i="6"/>
  <c r="A42" i="6"/>
  <c r="G41" i="6"/>
  <c r="A41" i="6"/>
  <c r="G40" i="6"/>
  <c r="A40" i="6"/>
  <c r="G39" i="6"/>
  <c r="A39" i="6"/>
  <c r="G38" i="6"/>
  <c r="A38" i="6"/>
  <c r="G37" i="6"/>
  <c r="A37" i="6"/>
  <c r="G36" i="6"/>
  <c r="A36" i="6"/>
  <c r="G35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G27" i="6"/>
  <c r="A27" i="6"/>
  <c r="G26" i="6"/>
  <c r="A26" i="6"/>
  <c r="G25" i="6"/>
  <c r="A25" i="6"/>
  <c r="G24" i="6"/>
  <c r="A24" i="6"/>
  <c r="G23" i="6"/>
  <c r="A23" i="6"/>
  <c r="G22" i="6"/>
  <c r="A22" i="6"/>
  <c r="G21" i="6"/>
  <c r="A21" i="6"/>
  <c r="G20" i="6"/>
  <c r="A20" i="6"/>
  <c r="G19" i="6"/>
  <c r="A19" i="6"/>
  <c r="G18" i="6"/>
  <c r="A18" i="6"/>
  <c r="G17" i="6"/>
  <c r="A17" i="6"/>
  <c r="G16" i="6"/>
  <c r="A16" i="6"/>
  <c r="G15" i="6"/>
  <c r="A15" i="6"/>
  <c r="G14" i="6"/>
  <c r="A14" i="6"/>
  <c r="G13" i="6"/>
  <c r="A13" i="6"/>
  <c r="G12" i="6"/>
  <c r="G5" i="6" s="1"/>
  <c r="A12" i="6"/>
  <c r="G11" i="6"/>
  <c r="A11" i="6"/>
  <c r="G10" i="6"/>
  <c r="G6" i="6"/>
  <c r="L22" i="5"/>
  <c r="F49" i="18" l="1"/>
  <c r="F52" i="18"/>
  <c r="B49" i="18"/>
  <c r="I49" i="18" s="1"/>
  <c r="B52" i="18"/>
  <c r="I52" i="18" s="1"/>
  <c r="B37" i="18"/>
  <c r="B38" i="18"/>
  <c r="I38" i="18" s="1"/>
  <c r="F36" i="18"/>
  <c r="F38" i="18"/>
  <c r="G16" i="2"/>
  <c r="F44" i="16"/>
  <c r="F45" i="16" s="1"/>
  <c r="F46" i="16" s="1"/>
  <c r="L15" i="11"/>
  <c r="L23" i="16"/>
  <c r="C23" i="16" s="1"/>
  <c r="L32" i="17"/>
  <c r="I13" i="9"/>
  <c r="L69" i="9"/>
  <c r="D97" i="13"/>
  <c r="L98" i="13"/>
  <c r="C97" i="13" s="1"/>
  <c r="D87" i="13"/>
  <c r="L88" i="13"/>
  <c r="C87" i="13" s="1"/>
  <c r="L31" i="17"/>
  <c r="G47" i="11"/>
  <c r="I8" i="2"/>
  <c r="J13" i="5" s="1"/>
  <c r="X13" i="5" s="1"/>
  <c r="F37" i="18"/>
  <c r="F23" i="18"/>
  <c r="F24" i="18" s="1"/>
  <c r="F27" i="18" s="1"/>
  <c r="G24" i="17"/>
  <c r="F25" i="17"/>
  <c r="F26" i="17" s="1"/>
  <c r="G26" i="17" s="1"/>
  <c r="G34" i="17"/>
  <c r="F35" i="17"/>
  <c r="F36" i="17" s="1"/>
  <c r="G36" i="17" s="1"/>
  <c r="G44" i="17"/>
  <c r="F45" i="17"/>
  <c r="F46" i="17" s="1"/>
  <c r="G46" i="17" s="1"/>
  <c r="I41" i="17"/>
  <c r="B33" i="17"/>
  <c r="I33" i="17" s="1"/>
  <c r="F57" i="16"/>
  <c r="F58" i="16" s="1"/>
  <c r="G56" i="16"/>
  <c r="G36" i="16"/>
  <c r="F37" i="16"/>
  <c r="F38" i="16" s="1"/>
  <c r="G38" i="16" s="1"/>
  <c r="G68" i="16"/>
  <c r="F69" i="16"/>
  <c r="F70" i="16" s="1"/>
  <c r="G70" i="16" s="1"/>
  <c r="G26" i="16"/>
  <c r="F27" i="16"/>
  <c r="F28" i="16" s="1"/>
  <c r="G28" i="16" s="1"/>
  <c r="B64" i="16"/>
  <c r="B65" i="16" s="1"/>
  <c r="I33" i="16"/>
  <c r="I34" i="16"/>
  <c r="F31" i="14"/>
  <c r="F32" i="14" s="1"/>
  <c r="G30" i="14"/>
  <c r="F54" i="14"/>
  <c r="G53" i="14"/>
  <c r="F45" i="14"/>
  <c r="G44" i="14"/>
  <c r="F81" i="13"/>
  <c r="F82" i="13" s="1"/>
  <c r="G80" i="13"/>
  <c r="F103" i="13"/>
  <c r="G102" i="13"/>
  <c r="G28" i="13"/>
  <c r="G48" i="13"/>
  <c r="F71" i="13"/>
  <c r="G70" i="13"/>
  <c r="F60" i="13"/>
  <c r="G59" i="13"/>
  <c r="F93" i="13"/>
  <c r="G92" i="13"/>
  <c r="I76" i="13"/>
  <c r="L76" i="13" s="1"/>
  <c r="I64" i="13"/>
  <c r="F39" i="2"/>
  <c r="G38" i="2"/>
  <c r="F29" i="2"/>
  <c r="G28" i="2"/>
  <c r="F30" i="12"/>
  <c r="G29" i="12"/>
  <c r="G80" i="9"/>
  <c r="F81" i="9"/>
  <c r="F82" i="9" s="1"/>
  <c r="F83" i="9" s="1"/>
  <c r="I67" i="9"/>
  <c r="L67" i="9" s="1"/>
  <c r="G17" i="18"/>
  <c r="F16" i="17"/>
  <c r="F17" i="17" s="1"/>
  <c r="F18" i="17" s="1"/>
  <c r="G15" i="17"/>
  <c r="F19" i="15"/>
  <c r="F20" i="15" s="1"/>
  <c r="G20" i="15" s="1"/>
  <c r="G18" i="15"/>
  <c r="F17" i="16"/>
  <c r="F18" i="16" s="1"/>
  <c r="G16" i="16"/>
  <c r="F19" i="14"/>
  <c r="F20" i="14" s="1"/>
  <c r="G18" i="14"/>
  <c r="F17" i="13"/>
  <c r="F18" i="13" s="1"/>
  <c r="G16" i="13"/>
  <c r="F17" i="12"/>
  <c r="F18" i="12" s="1"/>
  <c r="G16" i="12"/>
  <c r="G59" i="11"/>
  <c r="L36" i="11"/>
  <c r="D35" i="11"/>
  <c r="G57" i="11"/>
  <c r="G49" i="11"/>
  <c r="F29" i="11"/>
  <c r="F30" i="11" s="1"/>
  <c r="G28" i="11"/>
  <c r="F20" i="11"/>
  <c r="G19" i="11"/>
  <c r="I56" i="9"/>
  <c r="L56" i="9" s="1"/>
  <c r="G82" i="9"/>
  <c r="D45" i="9"/>
  <c r="L47" i="9"/>
  <c r="F41" i="9"/>
  <c r="G40" i="9"/>
  <c r="I48" i="18"/>
  <c r="B25" i="18"/>
  <c r="B36" i="18"/>
  <c r="B39" i="18" s="1"/>
  <c r="I39" i="18" s="1"/>
  <c r="I35" i="18"/>
  <c r="I24" i="18"/>
  <c r="I13" i="18"/>
  <c r="B14" i="18"/>
  <c r="L27" i="18"/>
  <c r="I23" i="17"/>
  <c r="I43" i="17"/>
  <c r="I42" i="17"/>
  <c r="I22" i="17"/>
  <c r="I14" i="17"/>
  <c r="I13" i="17"/>
  <c r="I63" i="16"/>
  <c r="L63" i="16" s="1"/>
  <c r="I43" i="16"/>
  <c r="D23" i="16"/>
  <c r="I25" i="16"/>
  <c r="I14" i="16"/>
  <c r="I54" i="16"/>
  <c r="I55" i="16"/>
  <c r="I13" i="16"/>
  <c r="I53" i="16"/>
  <c r="I15" i="16"/>
  <c r="B14" i="15"/>
  <c r="I13" i="15"/>
  <c r="I68" i="9"/>
  <c r="B15" i="9"/>
  <c r="I14" i="9"/>
  <c r="I66" i="9"/>
  <c r="L66" i="9" s="1"/>
  <c r="I37" i="14"/>
  <c r="L37" i="14" s="1"/>
  <c r="I14" i="14"/>
  <c r="I49" i="14"/>
  <c r="L49" i="14" s="1"/>
  <c r="I25" i="14"/>
  <c r="L25" i="14" s="1"/>
  <c r="I50" i="14"/>
  <c r="I13" i="14"/>
  <c r="L13" i="14" s="1"/>
  <c r="I75" i="13"/>
  <c r="I35" i="13"/>
  <c r="I66" i="13"/>
  <c r="I65" i="13"/>
  <c r="I23" i="13"/>
  <c r="L23" i="13" s="1"/>
  <c r="I34" i="13"/>
  <c r="I33" i="13"/>
  <c r="L33" i="13" s="1"/>
  <c r="I55" i="13"/>
  <c r="I56" i="13"/>
  <c r="I43" i="13"/>
  <c r="I13" i="13"/>
  <c r="I54" i="13"/>
  <c r="I53" i="13"/>
  <c r="L53" i="13" s="1"/>
  <c r="I46" i="12"/>
  <c r="I45" i="12"/>
  <c r="I64" i="12"/>
  <c r="I65" i="12"/>
  <c r="I44" i="12"/>
  <c r="L44" i="12" s="1"/>
  <c r="I23" i="12"/>
  <c r="I54" i="12"/>
  <c r="I13" i="12"/>
  <c r="I34" i="12"/>
  <c r="I35" i="12"/>
  <c r="I56" i="12"/>
  <c r="I64" i="11"/>
  <c r="B66" i="11"/>
  <c r="B68" i="11" s="1"/>
  <c r="I68" i="11" s="1"/>
  <c r="B67" i="11"/>
  <c r="I67" i="11" s="1"/>
  <c r="I45" i="11"/>
  <c r="L45" i="11" s="1"/>
  <c r="C44" i="11" s="1"/>
  <c r="E44" i="11" s="1"/>
  <c r="E45" i="11" s="1"/>
  <c r="E46" i="11" s="1"/>
  <c r="I65" i="11"/>
  <c r="L65" i="11" s="1"/>
  <c r="I35" i="11"/>
  <c r="L35" i="11" s="1"/>
  <c r="I14" i="11"/>
  <c r="I44" i="11"/>
  <c r="I13" i="11"/>
  <c r="L13" i="11" s="1"/>
  <c r="I24" i="11"/>
  <c r="I26" i="11"/>
  <c r="I78" i="9"/>
  <c r="I77" i="9"/>
  <c r="L77" i="9" s="1"/>
  <c r="I57" i="9"/>
  <c r="I55" i="9"/>
  <c r="I45" i="9"/>
  <c r="L45" i="9" s="1"/>
  <c r="I46" i="9"/>
  <c r="L46" i="9" s="1"/>
  <c r="I36" i="9"/>
  <c r="L36" i="9" s="1"/>
  <c r="C35" i="9" s="1"/>
  <c r="E35" i="9" s="1"/>
  <c r="E36" i="9" s="1"/>
  <c r="E37" i="9" s="1"/>
  <c r="I35" i="9"/>
  <c r="I25" i="9"/>
  <c r="I27" i="11"/>
  <c r="I25" i="11"/>
  <c r="I55" i="11"/>
  <c r="L55" i="11" s="1"/>
  <c r="C54" i="11" s="1"/>
  <c r="G4" i="6"/>
  <c r="G7" i="6"/>
  <c r="L35" i="2"/>
  <c r="L34" i="2"/>
  <c r="L33" i="2"/>
  <c r="L25" i="2"/>
  <c r="L24" i="2"/>
  <c r="L23" i="2"/>
  <c r="L15" i="2"/>
  <c r="L13" i="2"/>
  <c r="F53" i="18" l="1"/>
  <c r="F54" i="18" s="1"/>
  <c r="F55" i="18" s="1"/>
  <c r="F56" i="18" s="1"/>
  <c r="F50" i="18"/>
  <c r="F51" i="18" s="1"/>
  <c r="B53" i="18"/>
  <c r="I53" i="18" s="1"/>
  <c r="B50" i="18"/>
  <c r="G54" i="18"/>
  <c r="F40" i="18"/>
  <c r="F41" i="18" s="1"/>
  <c r="G41" i="18" s="1"/>
  <c r="F39" i="18"/>
  <c r="I37" i="18"/>
  <c r="C31" i="17"/>
  <c r="F47" i="16"/>
  <c r="F48" i="16" s="1"/>
  <c r="G48" i="16" s="1"/>
  <c r="G46" i="16"/>
  <c r="L13" i="16"/>
  <c r="L66" i="13"/>
  <c r="L64" i="12"/>
  <c r="D43" i="12"/>
  <c r="L45" i="12"/>
  <c r="C43" i="12" s="1"/>
  <c r="F71" i="16"/>
  <c r="C66" i="9"/>
  <c r="L13" i="13"/>
  <c r="L42" i="17"/>
  <c r="L33" i="16"/>
  <c r="D24" i="11"/>
  <c r="L26" i="11"/>
  <c r="L67" i="11"/>
  <c r="C64" i="11" s="1"/>
  <c r="L53" i="16"/>
  <c r="E23" i="16"/>
  <c r="E24" i="16" s="1"/>
  <c r="E25" i="16" s="1"/>
  <c r="E97" i="13"/>
  <c r="E98" i="13" s="1"/>
  <c r="E99" i="13" s="1"/>
  <c r="P99" i="13" s="1"/>
  <c r="L78" i="9"/>
  <c r="C77" i="9" s="1"/>
  <c r="D77" i="9"/>
  <c r="L54" i="12"/>
  <c r="L34" i="13"/>
  <c r="C33" i="13" s="1"/>
  <c r="D33" i="13"/>
  <c r="E87" i="13"/>
  <c r="E88" i="13" s="1"/>
  <c r="E89" i="13" s="1"/>
  <c r="L14" i="17"/>
  <c r="D55" i="9"/>
  <c r="L55" i="9"/>
  <c r="C55" i="9" s="1"/>
  <c r="L49" i="18"/>
  <c r="C48" i="18" s="1"/>
  <c r="L54" i="13"/>
  <c r="C53" i="13" s="1"/>
  <c r="D53" i="13"/>
  <c r="L14" i="9"/>
  <c r="C13" i="9" s="1"/>
  <c r="I66" i="11"/>
  <c r="L34" i="12"/>
  <c r="L14" i="14"/>
  <c r="C13" i="14" s="1"/>
  <c r="D66" i="9"/>
  <c r="L56" i="12"/>
  <c r="F21" i="15"/>
  <c r="F29" i="16"/>
  <c r="C43" i="16"/>
  <c r="D43" i="16"/>
  <c r="C35" i="11"/>
  <c r="E35" i="11" s="1"/>
  <c r="E36" i="11" s="1"/>
  <c r="L34" i="16"/>
  <c r="L14" i="11"/>
  <c r="D13" i="11"/>
  <c r="L14" i="16"/>
  <c r="L22" i="17"/>
  <c r="L65" i="13"/>
  <c r="L54" i="16"/>
  <c r="B66" i="16"/>
  <c r="I65" i="16"/>
  <c r="L41" i="17"/>
  <c r="G19" i="18"/>
  <c r="G17" i="17"/>
  <c r="F39" i="16"/>
  <c r="F27" i="17"/>
  <c r="D31" i="17"/>
  <c r="E31" i="17" s="1"/>
  <c r="C45" i="9"/>
  <c r="E45" i="9" s="1"/>
  <c r="E46" i="9" s="1"/>
  <c r="E47" i="9" s="1"/>
  <c r="P47" i="9" s="1"/>
  <c r="C33" i="2"/>
  <c r="D33" i="2"/>
  <c r="C23" i="2"/>
  <c r="D23" i="2"/>
  <c r="G28" i="18"/>
  <c r="G56" i="18"/>
  <c r="F57" i="18"/>
  <c r="F37" i="17"/>
  <c r="F47" i="17"/>
  <c r="I64" i="16"/>
  <c r="F59" i="16"/>
  <c r="G58" i="16"/>
  <c r="F33" i="14"/>
  <c r="G32" i="14"/>
  <c r="F83" i="13"/>
  <c r="G82" i="13"/>
  <c r="I77" i="13"/>
  <c r="F19" i="16"/>
  <c r="G18" i="16"/>
  <c r="F21" i="14"/>
  <c r="G20" i="14"/>
  <c r="F19" i="13"/>
  <c r="G18" i="13"/>
  <c r="F19" i="12"/>
  <c r="G18" i="12"/>
  <c r="F31" i="11"/>
  <c r="G30" i="11"/>
  <c r="B26" i="18"/>
  <c r="I25" i="18"/>
  <c r="B40" i="18"/>
  <c r="I36" i="18"/>
  <c r="B15" i="18"/>
  <c r="I14" i="18"/>
  <c r="L14" i="18" s="1"/>
  <c r="L13" i="17"/>
  <c r="L23" i="17"/>
  <c r="B15" i="15"/>
  <c r="I14" i="15"/>
  <c r="L14" i="15" s="1"/>
  <c r="L65" i="12"/>
  <c r="B16" i="9"/>
  <c r="I15" i="9"/>
  <c r="L50" i="14"/>
  <c r="C49" i="14" s="1"/>
  <c r="D49" i="14"/>
  <c r="I26" i="14"/>
  <c r="I41" i="14"/>
  <c r="I38" i="14"/>
  <c r="I15" i="14"/>
  <c r="I79" i="13"/>
  <c r="I44" i="13"/>
  <c r="I24" i="13"/>
  <c r="I14" i="13"/>
  <c r="L14" i="13" s="1"/>
  <c r="L35" i="12"/>
  <c r="I14" i="12"/>
  <c r="L14" i="12" s="1"/>
  <c r="C13" i="12" s="1"/>
  <c r="I26" i="12"/>
  <c r="I24" i="12"/>
  <c r="D25" i="9"/>
  <c r="L26" i="9"/>
  <c r="C25" i="9" s="1"/>
  <c r="L25" i="11"/>
  <c r="I56" i="11"/>
  <c r="D54" i="11" s="1"/>
  <c r="E54" i="11" s="1"/>
  <c r="E55" i="11" s="1"/>
  <c r="E56" i="11" s="1"/>
  <c r="P44" i="11"/>
  <c r="P46" i="11"/>
  <c r="P45" i="11"/>
  <c r="G8" i="6"/>
  <c r="P23" i="16" l="1"/>
  <c r="C13" i="11"/>
  <c r="D64" i="11"/>
  <c r="E64" i="11" s="1"/>
  <c r="E65" i="11" s="1"/>
  <c r="C24" i="11"/>
  <c r="E24" i="11" s="1"/>
  <c r="E25" i="11" s="1"/>
  <c r="E27" i="11" s="1"/>
  <c r="B51" i="18"/>
  <c r="I51" i="18" s="1"/>
  <c r="I50" i="18"/>
  <c r="I40" i="18"/>
  <c r="D48" i="18"/>
  <c r="E48" i="18" s="1"/>
  <c r="F42" i="18"/>
  <c r="F43" i="18" s="1"/>
  <c r="F49" i="16"/>
  <c r="C13" i="17"/>
  <c r="C13" i="16"/>
  <c r="D33" i="16"/>
  <c r="D13" i="16"/>
  <c r="P98" i="13"/>
  <c r="C64" i="13"/>
  <c r="D64" i="13"/>
  <c r="C13" i="13"/>
  <c r="C64" i="12"/>
  <c r="E43" i="12"/>
  <c r="E44" i="12" s="1"/>
  <c r="E46" i="12" s="1"/>
  <c r="E66" i="9"/>
  <c r="E67" i="9" s="1"/>
  <c r="E69" i="9" s="1"/>
  <c r="P69" i="9" s="1"/>
  <c r="C53" i="16"/>
  <c r="C41" i="17"/>
  <c r="D41" i="17"/>
  <c r="D34" i="12"/>
  <c r="L65" i="16"/>
  <c r="C33" i="16"/>
  <c r="D64" i="12"/>
  <c r="D53" i="16"/>
  <c r="D13" i="17"/>
  <c r="D54" i="12"/>
  <c r="E77" i="9"/>
  <c r="E78" i="9" s="1"/>
  <c r="E79" i="9" s="1"/>
  <c r="P79" i="9" s="1"/>
  <c r="E53" i="13"/>
  <c r="E54" i="13" s="1"/>
  <c r="E56" i="13" s="1"/>
  <c r="D22" i="17"/>
  <c r="E33" i="13"/>
  <c r="E34" i="13" s="1"/>
  <c r="C54" i="12"/>
  <c r="C34" i="12"/>
  <c r="E55" i="9"/>
  <c r="P55" i="9" s="1"/>
  <c r="L64" i="16"/>
  <c r="L44" i="13"/>
  <c r="C43" i="13" s="1"/>
  <c r="D43" i="13"/>
  <c r="L36" i="18"/>
  <c r="C35" i="18" s="1"/>
  <c r="L38" i="14"/>
  <c r="C37" i="14" s="1"/>
  <c r="D37" i="14"/>
  <c r="C22" i="17"/>
  <c r="B67" i="16"/>
  <c r="I67" i="16" s="1"/>
  <c r="I66" i="16"/>
  <c r="E13" i="11"/>
  <c r="E43" i="16"/>
  <c r="E44" i="16" s="1"/>
  <c r="P44" i="16" s="1"/>
  <c r="P35" i="11"/>
  <c r="E32" i="17"/>
  <c r="E33" i="17" s="1"/>
  <c r="P33" i="17" s="1"/>
  <c r="P31" i="17"/>
  <c r="E25" i="9"/>
  <c r="E26" i="9" s="1"/>
  <c r="E27" i="9" s="1"/>
  <c r="E49" i="14"/>
  <c r="E50" i="14" s="1"/>
  <c r="P45" i="9"/>
  <c r="E33" i="2"/>
  <c r="E34" i="2" s="1"/>
  <c r="E35" i="2" s="1"/>
  <c r="E23" i="2"/>
  <c r="E24" i="2" s="1"/>
  <c r="E25" i="2" s="1"/>
  <c r="P25" i="2" s="1"/>
  <c r="G30" i="18"/>
  <c r="I78" i="13"/>
  <c r="D75" i="13" s="1"/>
  <c r="P35" i="9"/>
  <c r="I26" i="18"/>
  <c r="B27" i="18"/>
  <c r="L25" i="18"/>
  <c r="C24" i="18" s="1"/>
  <c r="B16" i="18"/>
  <c r="I15" i="18"/>
  <c r="I8" i="17"/>
  <c r="P25" i="16"/>
  <c r="P24" i="16"/>
  <c r="B16" i="15"/>
  <c r="I15" i="15"/>
  <c r="L15" i="15" s="1"/>
  <c r="C13" i="15" s="1"/>
  <c r="B17" i="9"/>
  <c r="I17" i="9" s="1"/>
  <c r="I16" i="9"/>
  <c r="L26" i="14"/>
  <c r="I27" i="14"/>
  <c r="I17" i="14"/>
  <c r="D13" i="14" s="1"/>
  <c r="E13" i="14" s="1"/>
  <c r="E14" i="14" s="1"/>
  <c r="E15" i="14" s="1"/>
  <c r="E16" i="14" s="1"/>
  <c r="E17" i="14" s="1"/>
  <c r="I16" i="14"/>
  <c r="P87" i="13"/>
  <c r="L78" i="13"/>
  <c r="C75" i="13" s="1"/>
  <c r="P97" i="13"/>
  <c r="I15" i="13"/>
  <c r="L24" i="13"/>
  <c r="C23" i="13" s="1"/>
  <c r="D23" i="13"/>
  <c r="I15" i="12"/>
  <c r="D23" i="12"/>
  <c r="L24" i="12"/>
  <c r="C23" i="12" s="1"/>
  <c r="I8" i="11"/>
  <c r="P36" i="11"/>
  <c r="P46" i="9"/>
  <c r="E13" i="17" l="1"/>
  <c r="E14" i="17" s="1"/>
  <c r="E33" i="16"/>
  <c r="E34" i="16" s="1"/>
  <c r="E64" i="13"/>
  <c r="E65" i="13" s="1"/>
  <c r="E67" i="13" s="1"/>
  <c r="P78" i="9"/>
  <c r="E66" i="11"/>
  <c r="P66" i="11" s="1"/>
  <c r="P65" i="11"/>
  <c r="E64" i="12"/>
  <c r="E65" i="12" s="1"/>
  <c r="P65" i="12" s="1"/>
  <c r="E67" i="11"/>
  <c r="P67" i="11" s="1"/>
  <c r="P66" i="9"/>
  <c r="E68" i="9"/>
  <c r="P68" i="9" s="1"/>
  <c r="F44" i="18"/>
  <c r="D35" i="18"/>
  <c r="E35" i="18" s="1"/>
  <c r="P48" i="18"/>
  <c r="E52" i="18"/>
  <c r="P52" i="18" s="1"/>
  <c r="E13" i="16"/>
  <c r="E14" i="16" s="1"/>
  <c r="E15" i="16" s="1"/>
  <c r="E41" i="17"/>
  <c r="E42" i="17" s="1"/>
  <c r="E43" i="17" s="1"/>
  <c r="P43" i="17" s="1"/>
  <c r="E53" i="16"/>
  <c r="E54" i="16" s="1"/>
  <c r="E55" i="16" s="1"/>
  <c r="P53" i="13"/>
  <c r="E35" i="13"/>
  <c r="P35" i="13" s="1"/>
  <c r="P33" i="13"/>
  <c r="E45" i="12"/>
  <c r="P45" i="12" s="1"/>
  <c r="P43" i="12"/>
  <c r="E34" i="12"/>
  <c r="E35" i="12" s="1"/>
  <c r="P35" i="12" s="1"/>
  <c r="P77" i="9"/>
  <c r="P67" i="9"/>
  <c r="E56" i="9"/>
  <c r="E58" i="9" s="1"/>
  <c r="P64" i="11"/>
  <c r="I8" i="16"/>
  <c r="J2" i="16" s="1"/>
  <c r="C63" i="16"/>
  <c r="E55" i="13"/>
  <c r="E49" i="18"/>
  <c r="E54" i="12"/>
  <c r="E56" i="12" s="1"/>
  <c r="P56" i="12" s="1"/>
  <c r="E37" i="14"/>
  <c r="E38" i="14" s="1"/>
  <c r="E43" i="13"/>
  <c r="E45" i="13" s="1"/>
  <c r="P45" i="13" s="1"/>
  <c r="E57" i="9"/>
  <c r="E75" i="13"/>
  <c r="E76" i="13" s="1"/>
  <c r="E77" i="13" s="1"/>
  <c r="E78" i="13" s="1"/>
  <c r="E79" i="13" s="1"/>
  <c r="P24" i="11"/>
  <c r="E26" i="11"/>
  <c r="P26" i="11" s="1"/>
  <c r="D63" i="16"/>
  <c r="D13" i="13"/>
  <c r="E13" i="13" s="1"/>
  <c r="E14" i="13" s="1"/>
  <c r="E15" i="13" s="1"/>
  <c r="P43" i="16"/>
  <c r="I8" i="9"/>
  <c r="J2" i="9" s="1"/>
  <c r="D13" i="9"/>
  <c r="E13" i="9" s="1"/>
  <c r="P13" i="11"/>
  <c r="E15" i="11"/>
  <c r="P15" i="11" s="1"/>
  <c r="E14" i="11"/>
  <c r="P32" i="17"/>
  <c r="P44" i="12"/>
  <c r="E23" i="13"/>
  <c r="E25" i="13" s="1"/>
  <c r="P25" i="13" s="1"/>
  <c r="P25" i="9"/>
  <c r="I8" i="13"/>
  <c r="J14" i="5" s="1"/>
  <c r="X14" i="5" s="1"/>
  <c r="E23" i="12"/>
  <c r="E24" i="12" s="1"/>
  <c r="J2" i="17"/>
  <c r="J18" i="5"/>
  <c r="X18" i="5" s="1"/>
  <c r="P49" i="14"/>
  <c r="P24" i="2"/>
  <c r="P23" i="2"/>
  <c r="P37" i="9"/>
  <c r="P36" i="9"/>
  <c r="I27" i="18"/>
  <c r="I16" i="18"/>
  <c r="E22" i="17"/>
  <c r="E23" i="17" s="1"/>
  <c r="P14" i="17"/>
  <c r="P14" i="16"/>
  <c r="B17" i="15"/>
  <c r="I17" i="15" s="1"/>
  <c r="I16" i="15"/>
  <c r="I29" i="14"/>
  <c r="I28" i="14"/>
  <c r="P50" i="14"/>
  <c r="P13" i="14"/>
  <c r="P89" i="13"/>
  <c r="P88" i="13"/>
  <c r="P65" i="13"/>
  <c r="P54" i="13"/>
  <c r="P34" i="13"/>
  <c r="P46" i="12"/>
  <c r="I8" i="12"/>
  <c r="D13" i="12"/>
  <c r="E13" i="12" s="1"/>
  <c r="E14" i="12" s="1"/>
  <c r="E15" i="12" s="1"/>
  <c r="P54" i="11"/>
  <c r="J2" i="11"/>
  <c r="J11" i="5"/>
  <c r="X11" i="5" s="1"/>
  <c r="P27" i="11"/>
  <c r="P25" i="11"/>
  <c r="P33" i="2"/>
  <c r="P27" i="9"/>
  <c r="P26" i="9"/>
  <c r="P13" i="17" l="1"/>
  <c r="P13" i="16"/>
  <c r="P33" i="16"/>
  <c r="E66" i="13"/>
  <c r="P64" i="13"/>
  <c r="P76" i="13"/>
  <c r="E68" i="11"/>
  <c r="P68" i="11" s="1"/>
  <c r="J3" i="9"/>
  <c r="J4" i="9"/>
  <c r="J4" i="11"/>
  <c r="J3" i="11"/>
  <c r="P64" i="12"/>
  <c r="E53" i="18"/>
  <c r="P53" i="18" s="1"/>
  <c r="E50" i="18"/>
  <c r="P35" i="18"/>
  <c r="E38" i="18"/>
  <c r="P38" i="18" s="1"/>
  <c r="E41" i="14"/>
  <c r="P41" i="14" s="1"/>
  <c r="E39" i="14"/>
  <c r="E26" i="12"/>
  <c r="E25" i="12"/>
  <c r="P25" i="12" s="1"/>
  <c r="P54" i="16"/>
  <c r="E63" i="16"/>
  <c r="P63" i="16" s="1"/>
  <c r="P53" i="16"/>
  <c r="P49" i="18"/>
  <c r="P42" i="17"/>
  <c r="P41" i="17"/>
  <c r="J3" i="16"/>
  <c r="J4" i="16"/>
  <c r="J16" i="5"/>
  <c r="X16" i="5" s="1"/>
  <c r="P37" i="14"/>
  <c r="E44" i="13"/>
  <c r="P43" i="13"/>
  <c r="P54" i="12"/>
  <c r="P34" i="12"/>
  <c r="P56" i="9"/>
  <c r="D13" i="18"/>
  <c r="L16" i="18"/>
  <c r="E36" i="18"/>
  <c r="E37" i="18"/>
  <c r="J10" i="5"/>
  <c r="X10" i="5" s="1"/>
  <c r="E35" i="16"/>
  <c r="P35" i="16" s="1"/>
  <c r="P34" i="16"/>
  <c r="E45" i="16"/>
  <c r="P45" i="16" s="1"/>
  <c r="I8" i="15"/>
  <c r="J17" i="5" s="1"/>
  <c r="X17" i="5" s="1"/>
  <c r="E16" i="11"/>
  <c r="P16" i="11" s="1"/>
  <c r="P14" i="11"/>
  <c r="E24" i="13"/>
  <c r="J2" i="13"/>
  <c r="J4" i="13" s="1"/>
  <c r="P22" i="17"/>
  <c r="J4" i="17"/>
  <c r="J3" i="17"/>
  <c r="D24" i="18"/>
  <c r="E24" i="18" s="1"/>
  <c r="I8" i="14"/>
  <c r="J15" i="5" s="1"/>
  <c r="X15" i="5" s="1"/>
  <c r="P79" i="13"/>
  <c r="P58" i="9"/>
  <c r="P57" i="9"/>
  <c r="I8" i="18"/>
  <c r="P23" i="17"/>
  <c r="P55" i="16"/>
  <c r="P15" i="16"/>
  <c r="P13" i="9"/>
  <c r="E14" i="9"/>
  <c r="L28" i="14"/>
  <c r="C25" i="14" s="1"/>
  <c r="P38" i="14"/>
  <c r="P14" i="14"/>
  <c r="P75" i="13"/>
  <c r="P77" i="13"/>
  <c r="P67" i="13"/>
  <c r="P66" i="13"/>
  <c r="P23" i="13"/>
  <c r="P13" i="13"/>
  <c r="P56" i="13"/>
  <c r="P55" i="13"/>
  <c r="J2" i="12"/>
  <c r="J12" i="5"/>
  <c r="X12" i="5" s="1"/>
  <c r="P23" i="12"/>
  <c r="P55" i="11"/>
  <c r="P35" i="2"/>
  <c r="P34" i="2"/>
  <c r="E64" i="16" l="1"/>
  <c r="P64" i="16" s="1"/>
  <c r="E51" i="18"/>
  <c r="P51" i="18" s="1"/>
  <c r="P50" i="18"/>
  <c r="P37" i="18"/>
  <c r="E40" i="18"/>
  <c r="P40" i="18" s="1"/>
  <c r="E39" i="18"/>
  <c r="P39" i="18" s="1"/>
  <c r="E40" i="14"/>
  <c r="P40" i="14" s="1"/>
  <c r="P39" i="14"/>
  <c r="D25" i="14"/>
  <c r="E25" i="14" s="1"/>
  <c r="E26" i="14" s="1"/>
  <c r="E27" i="14" s="1"/>
  <c r="E28" i="14" s="1"/>
  <c r="E29" i="14" s="1"/>
  <c r="P44" i="13"/>
  <c r="J2" i="15"/>
  <c r="J4" i="15" s="1"/>
  <c r="C13" i="18"/>
  <c r="E13" i="18" s="1"/>
  <c r="P36" i="18"/>
  <c r="E65" i="16"/>
  <c r="D13" i="15"/>
  <c r="E13" i="15" s="1"/>
  <c r="J3" i="13"/>
  <c r="J4" i="12"/>
  <c r="J3" i="12"/>
  <c r="E25" i="18"/>
  <c r="P25" i="18" s="1"/>
  <c r="P24" i="18"/>
  <c r="J2" i="14"/>
  <c r="J2" i="18"/>
  <c r="J19" i="5"/>
  <c r="X19" i="5" s="1"/>
  <c r="P14" i="9"/>
  <c r="E15" i="9"/>
  <c r="P15" i="14"/>
  <c r="P78" i="13"/>
  <c r="P24" i="13"/>
  <c r="P14" i="13"/>
  <c r="P26" i="12"/>
  <c r="P24" i="12"/>
  <c r="P13" i="12"/>
  <c r="P56" i="11"/>
  <c r="J3" i="15" l="1"/>
  <c r="P13" i="18"/>
  <c r="E14" i="18"/>
  <c r="P65" i="16"/>
  <c r="E66" i="16"/>
  <c r="E14" i="15"/>
  <c r="P13" i="15"/>
  <c r="E26" i="18"/>
  <c r="P26" i="18" s="1"/>
  <c r="J4" i="18"/>
  <c r="J3" i="18"/>
  <c r="J4" i="14"/>
  <c r="J3" i="14"/>
  <c r="P15" i="9"/>
  <c r="E16" i="9"/>
  <c r="P17" i="14"/>
  <c r="P16" i="14"/>
  <c r="P15" i="13"/>
  <c r="P14" i="12"/>
  <c r="P14" i="18" l="1"/>
  <c r="E15" i="18"/>
  <c r="P66" i="16"/>
  <c r="E67" i="16"/>
  <c r="P67" i="16" s="1"/>
  <c r="E15" i="15"/>
  <c r="P14" i="15"/>
  <c r="E27" i="18"/>
  <c r="P27" i="18" s="1"/>
  <c r="E17" i="9"/>
  <c r="P17" i="9" s="1"/>
  <c r="P16" i="9"/>
  <c r="P25" i="14"/>
  <c r="P15" i="12"/>
  <c r="E16" i="18" l="1"/>
  <c r="P15" i="18"/>
  <c r="E16" i="15"/>
  <c r="P15" i="15"/>
  <c r="P26" i="14"/>
  <c r="P16" i="18" l="1"/>
  <c r="E17" i="15"/>
  <c r="P17" i="15" s="1"/>
  <c r="P16" i="15"/>
  <c r="P27" i="14"/>
  <c r="P29" i="14" l="1"/>
  <c r="P28" i="14"/>
  <c r="J2" i="2" l="1"/>
  <c r="D13" i="2"/>
  <c r="L14" i="2"/>
  <c r="C13" i="2" s="1"/>
  <c r="J4" i="2" l="1"/>
  <c r="J3" i="2"/>
  <c r="E13" i="2"/>
  <c r="E14" i="2" s="1"/>
  <c r="E15" i="2" s="1"/>
  <c r="P15" i="2" l="1"/>
  <c r="P14" i="2"/>
  <c r="P13" i="2"/>
  <c r="G23" i="9" l="1"/>
  <c r="F23" i="9" l="1"/>
  <c r="F24" i="9" s="1"/>
  <c r="F25" i="9" s="1"/>
  <c r="F26" i="9" s="1"/>
  <c r="F27" i="9" s="1"/>
  <c r="F28" i="9" s="1"/>
  <c r="F29" i="9" l="1"/>
  <c r="F30" i="9" s="1"/>
  <c r="F31" i="9" s="1"/>
  <c r="G28" i="9"/>
  <c r="G20" i="9"/>
  <c r="G18" i="9"/>
  <c r="G30" i="9" l="1"/>
  <c r="L65" i="9"/>
  <c r="L34" i="9"/>
  <c r="L54" i="9"/>
  <c r="L24" i="9"/>
  <c r="L76" i="9"/>
  <c r="L12" i="9"/>
  <c r="L44" i="9"/>
  <c r="M64" i="9"/>
  <c r="M43" i="9"/>
  <c r="M23" i="9"/>
  <c r="N6" i="11"/>
  <c r="M11" i="9"/>
  <c r="M33" i="9"/>
  <c r="N6" i="12"/>
  <c r="M53" i="9"/>
  <c r="M75" i="9"/>
  <c r="P42" i="9"/>
  <c r="P52" i="9"/>
  <c r="P74" i="9"/>
  <c r="P32" i="9"/>
  <c r="P22" i="9"/>
  <c r="P63" i="9"/>
  <c r="L22" i="9"/>
  <c r="L52" i="9"/>
  <c r="L63" i="9"/>
  <c r="L74" i="9"/>
  <c r="L32" i="9"/>
  <c r="L42" i="9"/>
  <c r="L23" i="9"/>
  <c r="L75" i="9"/>
  <c r="L64" i="9"/>
  <c r="L33" i="9"/>
  <c r="L43" i="9"/>
  <c r="L11" i="9"/>
  <c r="L53" i="9"/>
  <c r="O74" i="9"/>
  <c r="O63" i="9"/>
  <c r="K5" i="12"/>
  <c r="J22" i="9"/>
  <c r="J32" i="9"/>
  <c r="J42" i="9"/>
  <c r="J74" i="9"/>
  <c r="J52" i="9"/>
  <c r="K5" i="11"/>
  <c r="J63" i="9"/>
  <c r="O64" i="9"/>
  <c r="O75" i="9"/>
  <c r="P43" i="9"/>
  <c r="P11" i="9"/>
  <c r="P33" i="9"/>
  <c r="P75" i="9"/>
  <c r="P23" i="9"/>
  <c r="P64" i="9"/>
  <c r="P53" i="9"/>
  <c r="J75" i="9"/>
  <c r="K6" i="12"/>
  <c r="J64" i="9"/>
  <c r="J33" i="9"/>
  <c r="J53" i="9"/>
  <c r="J43" i="9"/>
  <c r="J11" i="9"/>
  <c r="J23" i="9"/>
  <c r="K6" i="11"/>
  <c r="M63" i="9"/>
  <c r="M32" i="9"/>
  <c r="N5" i="11"/>
  <c r="M52" i="9"/>
  <c r="M42" i="9"/>
  <c r="N5" i="12"/>
  <c r="M74" i="9"/>
  <c r="M22" i="9"/>
  <c r="P44" i="9"/>
  <c r="P65" i="9"/>
  <c r="P24" i="9"/>
  <c r="P76" i="9"/>
  <c r="P12" i="9"/>
  <c r="P54" i="9"/>
  <c r="P34" i="9"/>
  <c r="O6" i="12"/>
  <c r="O52" i="12" s="1"/>
  <c r="M21" i="16"/>
  <c r="L51" i="13"/>
  <c r="L85" i="13"/>
  <c r="O6" i="11"/>
  <c r="O11" i="11" s="1"/>
  <c r="J41" i="16"/>
  <c r="P6" i="12"/>
  <c r="P52" i="12" s="1"/>
  <c r="L61" i="16"/>
  <c r="P41" i="13"/>
  <c r="J62" i="13"/>
  <c r="L7" i="12"/>
  <c r="L63" i="12" s="1"/>
  <c r="L6" i="11"/>
  <c r="L33" i="11" s="1"/>
  <c r="L22" i="11"/>
  <c r="P31" i="16"/>
  <c r="M85" i="13"/>
  <c r="J6" i="12"/>
  <c r="J11" i="12" s="1"/>
  <c r="L7" i="11"/>
  <c r="L43" i="11" s="1"/>
  <c r="P34" i="18"/>
  <c r="P11" i="17"/>
  <c r="P52" i="16"/>
  <c r="P7" i="12"/>
  <c r="P33" i="12" s="1"/>
  <c r="L35" i="14"/>
  <c r="M6" i="12"/>
  <c r="M62" i="12" s="1"/>
  <c r="L6" i="12"/>
  <c r="L21" i="12" s="1"/>
  <c r="M23" i="14"/>
  <c r="M6" i="11"/>
  <c r="M22" i="11" s="1"/>
  <c r="J6" i="11"/>
  <c r="J33" i="11" s="1"/>
  <c r="P6" i="11"/>
  <c r="P11" i="11" s="1"/>
  <c r="M46" i="18"/>
  <c r="L12" i="18"/>
  <c r="P7" i="11"/>
  <c r="P34" i="11" s="1"/>
  <c r="P40" i="17"/>
  <c r="J33" i="18"/>
  <c r="J20" i="17"/>
  <c r="L12" i="14"/>
  <c r="L33" i="18"/>
  <c r="P12" i="14"/>
  <c r="L32" i="2"/>
  <c r="P46" i="18"/>
  <c r="P22" i="2"/>
  <c r="P31" i="2"/>
  <c r="P11" i="15"/>
  <c r="M5" i="12"/>
  <c r="M10" i="12" s="1"/>
  <c r="M21" i="2"/>
  <c r="L11" i="17"/>
  <c r="P35" i="14"/>
  <c r="L31" i="2"/>
  <c r="O5" i="12"/>
  <c r="O5" i="11"/>
  <c r="O41" i="11" s="1"/>
  <c r="L11" i="15"/>
  <c r="M11" i="15"/>
  <c r="J21" i="2"/>
  <c r="L12" i="15"/>
  <c r="P12" i="15"/>
  <c r="J30" i="2"/>
  <c r="J50" i="13"/>
  <c r="L10" i="18"/>
  <c r="M10" i="14"/>
  <c r="M10" i="2"/>
  <c r="M10" i="15"/>
  <c r="L10" i="16"/>
  <c r="J11" i="15"/>
  <c r="P30" i="2"/>
  <c r="M10" i="17"/>
  <c r="J10" i="9"/>
  <c r="L10" i="15"/>
  <c r="M10" i="9"/>
  <c r="P10" i="15"/>
  <c r="L10" i="17"/>
  <c r="P5" i="12"/>
  <c r="P10" i="12" s="1"/>
  <c r="M5" i="11"/>
  <c r="M10" i="11" s="1"/>
  <c r="P10" i="9"/>
  <c r="L5" i="12"/>
  <c r="M10" i="16"/>
  <c r="J5" i="11"/>
  <c r="J10" i="11" s="1"/>
  <c r="L10" i="9"/>
  <c r="L8" i="9" s="1"/>
  <c r="J5" i="12"/>
  <c r="J10" i="14"/>
  <c r="L10" i="14"/>
  <c r="P10" i="17"/>
  <c r="J10" i="18"/>
  <c r="J10" i="16"/>
  <c r="J10" i="15"/>
  <c r="L20" i="2"/>
  <c r="P32" i="18"/>
  <c r="L5" i="11"/>
  <c r="P5" i="11"/>
  <c r="H4" i="15" l="1"/>
  <c r="F17" i="5" s="1"/>
  <c r="O8" i="9"/>
  <c r="O8" i="15"/>
  <c r="P8" i="9"/>
  <c r="I4" i="9" s="1"/>
  <c r="Q10" i="5" s="1"/>
  <c r="L21" i="2"/>
  <c r="L29" i="17"/>
  <c r="P41" i="16"/>
  <c r="L11" i="16"/>
  <c r="J11" i="16"/>
  <c r="J29" i="17"/>
  <c r="P61" i="16"/>
  <c r="P23" i="14"/>
  <c r="L23" i="18"/>
  <c r="J42" i="11"/>
  <c r="P21" i="16"/>
  <c r="L62" i="11"/>
  <c r="P73" i="13"/>
  <c r="J31" i="16"/>
  <c r="L21" i="13"/>
  <c r="P8" i="15"/>
  <c r="I4" i="15" s="1"/>
  <c r="Q17" i="5" s="1"/>
  <c r="AA17" i="5" s="1"/>
  <c r="J10" i="13"/>
  <c r="P47" i="14"/>
  <c r="P21" i="2"/>
  <c r="M41" i="12"/>
  <c r="P39" i="17"/>
  <c r="L11" i="2"/>
  <c r="P11" i="14"/>
  <c r="J39" i="17"/>
  <c r="L31" i="16"/>
  <c r="M31" i="16"/>
  <c r="P12" i="17"/>
  <c r="P42" i="11"/>
  <c r="L47" i="14"/>
  <c r="P11" i="2"/>
  <c r="P22" i="18"/>
  <c r="P48" i="14"/>
  <c r="J11" i="18"/>
  <c r="P30" i="17"/>
  <c r="P21" i="17"/>
  <c r="P62" i="11"/>
  <c r="L11" i="14"/>
  <c r="L23" i="14"/>
  <c r="L23" i="11"/>
  <c r="P21" i="13"/>
  <c r="P41" i="12"/>
  <c r="O42" i="11"/>
  <c r="I3" i="9"/>
  <c r="J11" i="2"/>
  <c r="L39" i="17"/>
  <c r="P32" i="2"/>
  <c r="L12" i="2"/>
  <c r="J11" i="17"/>
  <c r="L47" i="18"/>
  <c r="P52" i="11"/>
  <c r="L53" i="11"/>
  <c r="M95" i="13"/>
  <c r="P31" i="13"/>
  <c r="P62" i="13"/>
  <c r="O22" i="11"/>
  <c r="L31" i="13"/>
  <c r="M51" i="16"/>
  <c r="H3" i="15"/>
  <c r="E17" i="5" s="1"/>
  <c r="P42" i="12"/>
  <c r="H4" i="9"/>
  <c r="F10" i="5" s="1"/>
  <c r="H3" i="9"/>
  <c r="E10" i="5" s="1"/>
  <c r="M11" i="2"/>
  <c r="P33" i="18"/>
  <c r="P11" i="18"/>
  <c r="L11" i="18"/>
  <c r="L36" i="14"/>
  <c r="M21" i="11"/>
  <c r="L11" i="12"/>
  <c r="M52" i="12"/>
  <c r="P53" i="12"/>
  <c r="P47" i="18"/>
  <c r="M31" i="13"/>
  <c r="M11" i="13"/>
  <c r="L22" i="12"/>
  <c r="P11" i="13"/>
  <c r="P62" i="12"/>
  <c r="J21" i="16"/>
  <c r="O33" i="11"/>
  <c r="L73" i="13"/>
  <c r="O32" i="12"/>
  <c r="L8" i="15"/>
  <c r="I3" i="15" s="1"/>
  <c r="M17" i="5" s="1"/>
  <c r="L24" i="14"/>
  <c r="P22" i="12"/>
  <c r="P12" i="18"/>
  <c r="M73" i="13"/>
  <c r="J31" i="2"/>
  <c r="P12" i="2"/>
  <c r="L22" i="2"/>
  <c r="P24" i="14"/>
  <c r="L48" i="14"/>
  <c r="M11" i="18"/>
  <c r="P33" i="11"/>
  <c r="M47" i="14"/>
  <c r="M32" i="12"/>
  <c r="P63" i="12"/>
  <c r="P12" i="12"/>
  <c r="P42" i="16"/>
  <c r="P20" i="17"/>
  <c r="M21" i="13"/>
  <c r="L42" i="12"/>
  <c r="J51" i="13"/>
  <c r="P11" i="12"/>
  <c r="L11" i="13"/>
  <c r="M61" i="16"/>
  <c r="O41" i="12"/>
  <c r="P30" i="16"/>
  <c r="P40" i="16"/>
  <c r="P20" i="16"/>
  <c r="P60" i="16"/>
  <c r="P50" i="16"/>
  <c r="M94" i="13"/>
  <c r="M20" i="13"/>
  <c r="M50" i="13"/>
  <c r="M61" i="13"/>
  <c r="M72" i="13"/>
  <c r="M40" i="13"/>
  <c r="M84" i="13"/>
  <c r="P41" i="11"/>
  <c r="P32" i="11"/>
  <c r="P51" i="11"/>
  <c r="P61" i="11"/>
  <c r="L32" i="11"/>
  <c r="L21" i="11"/>
  <c r="L61" i="11"/>
  <c r="L51" i="11"/>
  <c r="P10" i="18"/>
  <c r="L10" i="2"/>
  <c r="J31" i="12"/>
  <c r="J51" i="12"/>
  <c r="J40" i="12"/>
  <c r="J61" i="12"/>
  <c r="P40" i="13"/>
  <c r="P30" i="13"/>
  <c r="P50" i="13"/>
  <c r="P94" i="13"/>
  <c r="P61" i="13"/>
  <c r="P84" i="13"/>
  <c r="P20" i="13"/>
  <c r="P72" i="13"/>
  <c r="P22" i="14"/>
  <c r="P46" i="14"/>
  <c r="P34" i="14"/>
  <c r="L20" i="12"/>
  <c r="L51" i="12"/>
  <c r="L61" i="12"/>
  <c r="L40" i="12"/>
  <c r="L31" i="12"/>
  <c r="P10" i="16"/>
  <c r="M10" i="13"/>
  <c r="M45" i="18"/>
  <c r="M21" i="18"/>
  <c r="M32" i="18"/>
  <c r="J19" i="17"/>
  <c r="J38" i="17"/>
  <c r="J28" i="17"/>
  <c r="J10" i="17"/>
  <c r="L84" i="13"/>
  <c r="L94" i="13"/>
  <c r="L30" i="13"/>
  <c r="L72" i="13"/>
  <c r="L50" i="13"/>
  <c r="L20" i="13"/>
  <c r="L40" i="13"/>
  <c r="L61" i="13"/>
  <c r="O40" i="12"/>
  <c r="O61" i="12"/>
  <c r="O51" i="12"/>
  <c r="O31" i="12"/>
  <c r="O20" i="12"/>
  <c r="J20" i="12"/>
  <c r="P21" i="11"/>
  <c r="L41" i="11"/>
  <c r="L22" i="13"/>
  <c r="L12" i="13"/>
  <c r="L96" i="13"/>
  <c r="L42" i="13"/>
  <c r="L86" i="13"/>
  <c r="L52" i="13"/>
  <c r="L32" i="13"/>
  <c r="L74" i="13"/>
  <c r="L63" i="13"/>
  <c r="P45" i="18"/>
  <c r="P21" i="18"/>
  <c r="L34" i="14"/>
  <c r="L22" i="14"/>
  <c r="J46" i="14"/>
  <c r="J34" i="14"/>
  <c r="M20" i="16"/>
  <c r="M50" i="16"/>
  <c r="M30" i="16"/>
  <c r="M60" i="16"/>
  <c r="M40" i="16"/>
  <c r="L45" i="18"/>
  <c r="L32" i="18"/>
  <c r="L21" i="18"/>
  <c r="M11" i="17"/>
  <c r="M39" i="17"/>
  <c r="M20" i="17"/>
  <c r="M29" i="17"/>
  <c r="L46" i="14"/>
  <c r="M30" i="13"/>
  <c r="J40" i="16"/>
  <c r="J60" i="16"/>
  <c r="J50" i="16"/>
  <c r="J30" i="16"/>
  <c r="J32" i="18"/>
  <c r="J45" i="18"/>
  <c r="P38" i="17"/>
  <c r="P28" i="17"/>
  <c r="P19" i="17"/>
  <c r="M51" i="11"/>
  <c r="M32" i="11"/>
  <c r="M61" i="11"/>
  <c r="M41" i="11"/>
  <c r="P51" i="12"/>
  <c r="P61" i="12"/>
  <c r="P31" i="12"/>
  <c r="P20" i="12"/>
  <c r="P40" i="12"/>
  <c r="L38" i="17"/>
  <c r="L28" i="17"/>
  <c r="L19" i="17"/>
  <c r="M30" i="2"/>
  <c r="M20" i="2"/>
  <c r="M22" i="14"/>
  <c r="M46" i="14"/>
  <c r="M34" i="14"/>
  <c r="J40" i="13"/>
  <c r="J30" i="13"/>
  <c r="J72" i="13"/>
  <c r="J61" i="13"/>
  <c r="J20" i="13"/>
  <c r="J94" i="13"/>
  <c r="J84" i="13"/>
  <c r="L30" i="2"/>
  <c r="P20" i="2"/>
  <c r="J21" i="18"/>
  <c r="J22" i="14"/>
  <c r="J11" i="14"/>
  <c r="J47" i="14"/>
  <c r="J35" i="14"/>
  <c r="J23" i="14"/>
  <c r="M28" i="17"/>
  <c r="M38" i="17"/>
  <c r="P10" i="11"/>
  <c r="L10" i="11"/>
  <c r="J10" i="12"/>
  <c r="P10" i="13"/>
  <c r="J41" i="11"/>
  <c r="J61" i="11"/>
  <c r="J21" i="11"/>
  <c r="J51" i="11"/>
  <c r="P10" i="14"/>
  <c r="L10" i="12"/>
  <c r="P10" i="2"/>
  <c r="L40" i="16"/>
  <c r="L60" i="16"/>
  <c r="L50" i="16"/>
  <c r="L20" i="16"/>
  <c r="J10" i="2"/>
  <c r="M10" i="18"/>
  <c r="L10" i="13"/>
  <c r="O10" i="12"/>
  <c r="M19" i="17"/>
  <c r="J20" i="2"/>
  <c r="P23" i="11"/>
  <c r="P12" i="11"/>
  <c r="P63" i="11"/>
  <c r="P43" i="11"/>
  <c r="P53" i="11"/>
  <c r="J32" i="11"/>
  <c r="M52" i="11"/>
  <c r="M42" i="11"/>
  <c r="M33" i="11"/>
  <c r="M62" i="11"/>
  <c r="M11" i="11"/>
  <c r="J20" i="16"/>
  <c r="P86" i="13"/>
  <c r="P96" i="13"/>
  <c r="P63" i="13"/>
  <c r="P12" i="13"/>
  <c r="P22" i="13"/>
  <c r="P32" i="13"/>
  <c r="P52" i="13"/>
  <c r="P42" i="13"/>
  <c r="P74" i="13"/>
  <c r="L30" i="16"/>
  <c r="L62" i="16"/>
  <c r="L22" i="16"/>
  <c r="L52" i="16"/>
  <c r="L42" i="16"/>
  <c r="L12" i="16"/>
  <c r="L32" i="16"/>
  <c r="O10" i="11"/>
  <c r="L20" i="17"/>
  <c r="M31" i="2"/>
  <c r="M31" i="12"/>
  <c r="M40" i="12"/>
  <c r="M20" i="12"/>
  <c r="M61" i="12"/>
  <c r="P36" i="14"/>
  <c r="L46" i="18"/>
  <c r="J46" i="18"/>
  <c r="J22" i="18"/>
  <c r="L34" i="18"/>
  <c r="M33" i="18"/>
  <c r="P22" i="11"/>
  <c r="J11" i="11"/>
  <c r="P32" i="16"/>
  <c r="L40" i="17"/>
  <c r="L30" i="17"/>
  <c r="L21" i="17"/>
  <c r="L12" i="17"/>
  <c r="J62" i="12"/>
  <c r="J21" i="12"/>
  <c r="J32" i="12"/>
  <c r="J41" i="12"/>
  <c r="J52" i="12"/>
  <c r="M51" i="12"/>
  <c r="O51" i="11"/>
  <c r="O61" i="11"/>
  <c r="O21" i="11"/>
  <c r="O32" i="11"/>
  <c r="L22" i="18"/>
  <c r="M22" i="18"/>
  <c r="J62" i="11"/>
  <c r="J52" i="11"/>
  <c r="L32" i="12"/>
  <c r="L41" i="12"/>
  <c r="L62" i="12"/>
  <c r="J22" i="11"/>
  <c r="M11" i="14"/>
  <c r="M35" i="14"/>
  <c r="L52" i="12"/>
  <c r="P22" i="16"/>
  <c r="P62" i="16"/>
  <c r="P12" i="16"/>
  <c r="J21" i="13"/>
  <c r="J31" i="13"/>
  <c r="J11" i="13"/>
  <c r="J95" i="13"/>
  <c r="J73" i="13"/>
  <c r="J41" i="13"/>
  <c r="J85" i="13"/>
  <c r="L34" i="11"/>
  <c r="L42" i="11"/>
  <c r="L12" i="12"/>
  <c r="L41" i="16"/>
  <c r="O62" i="12"/>
  <c r="M11" i="12"/>
  <c r="M21" i="12"/>
  <c r="P29" i="17"/>
  <c r="P23" i="18"/>
  <c r="L12" i="11"/>
  <c r="L63" i="11"/>
  <c r="M51" i="13"/>
  <c r="M41" i="13"/>
  <c r="P51" i="16"/>
  <c r="L11" i="11"/>
  <c r="L52" i="11"/>
  <c r="L33" i="12"/>
  <c r="L53" i="12"/>
  <c r="P51" i="13"/>
  <c r="P85" i="13"/>
  <c r="L21" i="16"/>
  <c r="L51" i="16"/>
  <c r="P21" i="12"/>
  <c r="P32" i="12"/>
  <c r="J51" i="16"/>
  <c r="O52" i="11"/>
  <c r="L41" i="13"/>
  <c r="L62" i="13"/>
  <c r="M11" i="16"/>
  <c r="M41" i="16"/>
  <c r="O11" i="12"/>
  <c r="O21" i="12"/>
  <c r="M62" i="13"/>
  <c r="P11" i="16"/>
  <c r="P95" i="13"/>
  <c r="J61" i="16"/>
  <c r="O62" i="11"/>
  <c r="L95" i="13"/>
  <c r="I2" i="15" l="1"/>
  <c r="O8" i="2"/>
  <c r="Y17" i="5"/>
  <c r="D10" i="5"/>
  <c r="P8" i="2"/>
  <c r="I4" i="2" s="1"/>
  <c r="Q13" i="5" s="1"/>
  <c r="AA13" i="5" s="1"/>
  <c r="Z17" i="5"/>
  <c r="I2" i="9"/>
  <c r="M10" i="5"/>
  <c r="Z10" i="5"/>
  <c r="AA10" i="5"/>
  <c r="Y10" i="5"/>
  <c r="P8" i="17"/>
  <c r="I4" i="17" s="1"/>
  <c r="Q18" i="5" s="1"/>
  <c r="Z18" i="5" s="1"/>
  <c r="H4" i="2"/>
  <c r="F13" i="5" s="1"/>
  <c r="H4" i="12"/>
  <c r="F12" i="5" s="1"/>
  <c r="H4" i="17"/>
  <c r="F18" i="5" s="1"/>
  <c r="O8" i="14"/>
  <c r="L8" i="18"/>
  <c r="I3" i="18" s="1"/>
  <c r="M19" i="5" s="1"/>
  <c r="H3" i="13"/>
  <c r="E14" i="5" s="1"/>
  <c r="L8" i="17"/>
  <c r="I3" i="17" s="1"/>
  <c r="M18" i="5" s="1"/>
  <c r="H3" i="16"/>
  <c r="E16" i="5" s="1"/>
  <c r="H3" i="18"/>
  <c r="E19" i="5" s="1"/>
  <c r="P8" i="12"/>
  <c r="I4" i="12" s="1"/>
  <c r="Q12" i="5" s="1"/>
  <c r="AA12" i="5" s="1"/>
  <c r="H4" i="11"/>
  <c r="F11" i="5" s="1"/>
  <c r="O8" i="16"/>
  <c r="H4" i="16"/>
  <c r="F16" i="5" s="1"/>
  <c r="L8" i="14"/>
  <c r="I3" i="14" s="1"/>
  <c r="M15" i="5" s="1"/>
  <c r="L8" i="2"/>
  <c r="I3" i="2" s="1"/>
  <c r="M13" i="5" s="1"/>
  <c r="O8" i="18"/>
  <c r="H3" i="11"/>
  <c r="E11" i="5" s="1"/>
  <c r="L8" i="13"/>
  <c r="I3" i="13" s="1"/>
  <c r="L8" i="12"/>
  <c r="I3" i="12" s="1"/>
  <c r="L8" i="11"/>
  <c r="I3" i="11" s="1"/>
  <c r="P8" i="18"/>
  <c r="I4" i="18" s="1"/>
  <c r="Q19" i="5" s="1"/>
  <c r="H3" i="12"/>
  <c r="E12" i="5" s="1"/>
  <c r="O8" i="11"/>
  <c r="H4" i="18"/>
  <c r="F19" i="5" s="1"/>
  <c r="P8" i="14"/>
  <c r="I4" i="14" s="1"/>
  <c r="Q15" i="5" s="1"/>
  <c r="P8" i="11"/>
  <c r="I4" i="11" s="1"/>
  <c r="Q11" i="5" s="1"/>
  <c r="H4" i="13"/>
  <c r="F14" i="5" s="1"/>
  <c r="O8" i="12"/>
  <c r="O8" i="17"/>
  <c r="L8" i="16"/>
  <c r="I3" i="16" s="1"/>
  <c r="H3" i="2"/>
  <c r="E13" i="5" s="1"/>
  <c r="P8" i="13"/>
  <c r="I4" i="13" s="1"/>
  <c r="Q14" i="5" s="1"/>
  <c r="H3" i="17"/>
  <c r="E18" i="5" s="1"/>
  <c r="P8" i="16"/>
  <c r="I4" i="16" s="1"/>
  <c r="Q16" i="5" s="1"/>
  <c r="O8" i="13"/>
  <c r="AA18" i="5" l="1"/>
  <c r="AF17" i="5"/>
  <c r="C30" i="24" s="1"/>
  <c r="H4" i="14"/>
  <c r="F15" i="5" s="1"/>
  <c r="M8" i="14"/>
  <c r="H3" i="14"/>
  <c r="E15" i="5" s="1"/>
  <c r="J8" i="14"/>
  <c r="Z13" i="5"/>
  <c r="I2" i="2"/>
  <c r="Y18" i="5"/>
  <c r="AF18" i="5" s="1"/>
  <c r="C33" i="24" s="1"/>
  <c r="I2" i="17"/>
  <c r="Y13" i="5"/>
  <c r="AF13" i="5" s="1"/>
  <c r="C18" i="24" s="1"/>
  <c r="AF10" i="5"/>
  <c r="C9" i="24" s="1"/>
  <c r="Z12" i="5"/>
  <c r="I2" i="18"/>
  <c r="Y12" i="5"/>
  <c r="I2" i="13"/>
  <c r="M14" i="5"/>
  <c r="Z19" i="5"/>
  <c r="AA19" i="5"/>
  <c r="Y19" i="5"/>
  <c r="AA14" i="5"/>
  <c r="Z14" i="5"/>
  <c r="Y14" i="5"/>
  <c r="M11" i="5"/>
  <c r="I2" i="11"/>
  <c r="I2" i="14"/>
  <c r="AA15" i="5"/>
  <c r="Z15" i="5"/>
  <c r="Y15" i="5"/>
  <c r="Z16" i="5"/>
  <c r="AA16" i="5"/>
  <c r="Y16" i="5"/>
  <c r="I2" i="16"/>
  <c r="M16" i="5"/>
  <c r="Y11" i="5"/>
  <c r="AA11" i="5"/>
  <c r="Z11" i="5"/>
  <c r="Q8" i="5"/>
  <c r="I2" i="12"/>
  <c r="M12" i="5"/>
  <c r="AF12" i="5"/>
  <c r="C15" i="24" s="1"/>
  <c r="AF16" i="5" l="1"/>
  <c r="C27" i="24" s="1"/>
  <c r="AF19" i="5"/>
  <c r="C36" i="24" s="1"/>
  <c r="AF15" i="5"/>
  <c r="C24" i="24" s="1"/>
  <c r="M8" i="5"/>
  <c r="AF14" i="5"/>
  <c r="C21" i="24" s="1"/>
  <c r="AF11" i="5"/>
  <c r="C12" i="24" l="1"/>
  <c r="C8" i="24" s="1"/>
  <c r="AF8" i="5"/>
  <c r="G22" i="5" s="1"/>
  <c r="D21" i="5"/>
  <c r="F21" i="5"/>
  <c r="D22" i="5"/>
  <c r="F22" i="5"/>
  <c r="E21" i="5"/>
  <c r="E22" i="5"/>
  <c r="I22" i="5" l="1"/>
  <c r="AF22" i="5" s="1"/>
  <c r="C41" i="24" s="1"/>
  <c r="I21" i="5"/>
  <c r="AF21" i="5" s="1"/>
  <c r="B8" i="5" l="1"/>
  <c r="C40" i="24"/>
  <c r="C42" i="24" s="1"/>
</calcChain>
</file>

<file path=xl/sharedStrings.xml><?xml version="1.0" encoding="utf-8"?>
<sst xmlns="http://schemas.openxmlformats.org/spreadsheetml/2006/main" count="991" uniqueCount="338">
  <si>
    <t>Aditivní výroba a 3D tisk</t>
  </si>
  <si>
    <t>B</t>
  </si>
  <si>
    <t>C</t>
  </si>
  <si>
    <t>Integrační vrstva  - Aditivní terchnologie</t>
  </si>
  <si>
    <t>3D tisk - prototyp</t>
  </si>
  <si>
    <t>a.</t>
  </si>
  <si>
    <t>Ne</t>
  </si>
  <si>
    <t>b.</t>
  </si>
  <si>
    <t>Ano - pro část sortimentu vývoje vlastních dílů</t>
  </si>
  <si>
    <t>c.</t>
  </si>
  <si>
    <t>Ano - pro celý sortiment vývoje vlastních dílů</t>
  </si>
  <si>
    <t>Ano - pro část sortimentu výroby vlastních výrobků</t>
  </si>
  <si>
    <t>Ano - pro celý sortiment výroby vlastních výrobků</t>
  </si>
  <si>
    <t>Ano - částečně pokrýváme své potřeby</t>
  </si>
  <si>
    <t>Ano - plně pokrýváme své potřeby</t>
  </si>
  <si>
    <t>B-C</t>
  </si>
  <si>
    <t>Podrobně popište současný stav:</t>
  </si>
  <si>
    <t>Podrobně popište plánovaný stav:</t>
  </si>
  <si>
    <t xml:space="preserve">3D tisk - finální výrobek </t>
  </si>
  <si>
    <t>Registrační číslo žádosti:</t>
  </si>
  <si>
    <t>Název žadatele:</t>
  </si>
  <si>
    <t>Maximum</t>
  </si>
  <si>
    <t>Současnost</t>
  </si>
  <si>
    <t>Pokrok</t>
  </si>
  <si>
    <t>(část B)</t>
  </si>
  <si>
    <t>(část C)</t>
  </si>
  <si>
    <t>&lt;</t>
  </si>
  <si>
    <t>)</t>
  </si>
  <si>
    <t>&gt;=</t>
  </si>
  <si>
    <t>&gt;</t>
  </si>
  <si>
    <t>(</t>
  </si>
  <si>
    <t>Kritérium</t>
  </si>
  <si>
    <t>Vrstva dle RAMI-IV</t>
  </si>
  <si>
    <t>výrobní</t>
  </si>
  <si>
    <t>nevýrobní</t>
  </si>
  <si>
    <t>11.</t>
  </si>
  <si>
    <t>0.</t>
  </si>
  <si>
    <t>Hodnocení rozpočtu</t>
  </si>
  <si>
    <t>Počet</t>
  </si>
  <si>
    <t>Cena</t>
  </si>
  <si>
    <t>Zařazení technologie</t>
  </si>
  <si>
    <t>MJ</t>
  </si>
  <si>
    <t>za MJ</t>
  </si>
  <si>
    <t>za Počet MJ</t>
  </si>
  <si>
    <t>[ks]</t>
  </si>
  <si>
    <t>[CZK]</t>
  </si>
  <si>
    <t xml:space="preserve"> / </t>
  </si>
  <si>
    <t>Rozpočet celkem</t>
  </si>
  <si>
    <t>Rozpočet výrobní technologie</t>
  </si>
  <si>
    <t>Rozpočet nevýrobní technologie</t>
  </si>
  <si>
    <t>Kontrola způsobilých výdajů</t>
  </si>
  <si>
    <t>Krácení způsobilých výdajů</t>
  </si>
  <si>
    <t>položka 01 - příklad</t>
  </si>
  <si>
    <t xml:space="preserve">1. </t>
  </si>
  <si>
    <t>položka</t>
  </si>
  <si>
    <t>1.</t>
  </si>
  <si>
    <t>V digitální podobě se zasláním přímo do měřicího zařízení</t>
  </si>
  <si>
    <t>V digitální podobě se zobrazením na terminálech operátora</t>
  </si>
  <si>
    <t>Ústním sdělením / V papírové podobě</t>
  </si>
  <si>
    <t>Výstupy ze systému</t>
  </si>
  <si>
    <t>Systém dle ČSN ISO (např. 9001…)</t>
  </si>
  <si>
    <t>d.</t>
  </si>
  <si>
    <t>MIS systém</t>
  </si>
  <si>
    <t>ERP / MES systém</t>
  </si>
  <si>
    <t>Žádný / Papírová forma / Jednoduché softwarové nástroje (např. Excel) / Jednoduchý účetní systém</t>
  </si>
  <si>
    <t>Systém na řízení kvality</t>
  </si>
  <si>
    <t>Jednoduchý účetní systém / Jednoduché softwarové nástroje (např. Excel)</t>
  </si>
  <si>
    <t>Žádný / Papírová forma</t>
  </si>
  <si>
    <t>Zpětná vazba o naplňování plánu</t>
  </si>
  <si>
    <t>Online - z monitoringu strojů</t>
  </si>
  <si>
    <t>Semionline - z terminálu (např. ruční čtečkou čárových kódů...)</t>
  </si>
  <si>
    <t>Offline - ústním sdělením / Offline - papírovou evidencí</t>
  </si>
  <si>
    <t>Jakou máte zpětnou vazbu o naplňování výrobního plánu?</t>
  </si>
  <si>
    <t xml:space="preserve">Zpětná vazba o naplňování plánu </t>
  </si>
  <si>
    <t>Digitální dokumentace - generování výrobní dokumentace pro celou výrobu</t>
  </si>
  <si>
    <t>Digitální dokumentace - generování výrobní dokumentace pro část výroby</t>
  </si>
  <si>
    <t>Jakým způsobem je řešen výstup z plánovacího systému?</t>
  </si>
  <si>
    <t>Výstup z plánovacího systému</t>
  </si>
  <si>
    <t>Simulace efektivnější výroby, výrobku, kapacitní plánování v celém výrobním procesu (např. PowerMill, MKP, MatLab...)</t>
  </si>
  <si>
    <t>Software pro přípravu výroby (např. CAD / CAM)</t>
  </si>
  <si>
    <t>Plánování výroby</t>
  </si>
  <si>
    <t>Systémy APS, MIS, BI, B2B apod.</t>
  </si>
  <si>
    <t>e.</t>
  </si>
  <si>
    <t>MES systém</t>
  </si>
  <si>
    <t>ERP systém</t>
  </si>
  <si>
    <t>Integrační vrstva - plánování výroby</t>
  </si>
  <si>
    <t xml:space="preserve">Zpracování materiálů a výroba za použití aditivních technologií </t>
  </si>
  <si>
    <t>4.</t>
  </si>
  <si>
    <t>Využíváme pro online automatickou optimalizaci procesu</t>
  </si>
  <si>
    <t>Využíváme pro online automatické zastavení (hlášení chyby ze systémů a automatické odstavení procesů)</t>
  </si>
  <si>
    <t>Využíváme - online bez automatického zastavení procesu (hlášení chyby ze systémů a po kvitaci pokračování ve výrobě)</t>
  </si>
  <si>
    <t>Využíváme pro offline řízení a optimalizaci procesu (na úrovni operátor / mistr)</t>
  </si>
  <si>
    <t>Nevyužíváme</t>
  </si>
  <si>
    <t>Jak využíváte získaná data pro automatické řízení a optimalizaci výrobního procesu?</t>
  </si>
  <si>
    <t>Využití získaných dat pro automatické řízení a optimalizaci výrobního procesu</t>
  </si>
  <si>
    <t>V digitální podobě se zasláním přímo z měřicího zařízení</t>
  </si>
  <si>
    <t>Zápisem v digitální podobě na terminálech</t>
  </si>
  <si>
    <t>Ústním sdělením / Zápisem v papírové podobě</t>
  </si>
  <si>
    <t>Jakým způsobem předávají operátoři informace o výsledcích provedených kontrol?</t>
  </si>
  <si>
    <t>Záznamy o výsledcích kontrol</t>
  </si>
  <si>
    <t>Využíváme - online monitoringem strojů</t>
  </si>
  <si>
    <t>Využíváme - semionline ručním terminálem</t>
  </si>
  <si>
    <t>Nevyužíváme / Využíváme - papírovou evidencí</t>
  </si>
  <si>
    <t>Využíváte systém ke zpětné dosledovatelnosti (tzv. traceability) způsobu výroby daného výrobku?</t>
  </si>
  <si>
    <t>Traceability</t>
  </si>
  <si>
    <t>Sledujeme - elektronicky online přihlášením operátorů</t>
  </si>
  <si>
    <t>Nesledujeme / Sledujeme - papírovou evidencí</t>
  </si>
  <si>
    <t>Jakým způsobem sledujete přítomnost operátorů na pracovišti? (efektivita vs. bezpečnost)</t>
  </si>
  <si>
    <t>Přítomnost operátorů na pracovišti</t>
  </si>
  <si>
    <t>Online - z monitoringu strojů s přenosem na DCS / MES / ERP...</t>
  </si>
  <si>
    <t>Online - z monitoringu strojů na panelu operátora</t>
  </si>
  <si>
    <t>Semionline  (např. ruční čtečkou čárových kódů)</t>
  </si>
  <si>
    <t>Jakým způsobem sledujete stav zakázek?</t>
  </si>
  <si>
    <t>Sledování stavu zakázek</t>
  </si>
  <si>
    <t>Online - z monitoringu strojů s přenosem na DCS / MES / ERP / ...</t>
  </si>
  <si>
    <t>Nesledujeme / Offline - papírovou evidencí</t>
  </si>
  <si>
    <t>Sledujete a jakým způsobem vyhodnocujete stav a využití strojů?</t>
  </si>
  <si>
    <t>Sledování stavu a efektivity využití strojů</t>
  </si>
  <si>
    <t>Integrační vrstva - výrobní zdroje</t>
  </si>
  <si>
    <t>2.</t>
  </si>
  <si>
    <t>3.</t>
  </si>
  <si>
    <t>Integrační vrstva  - CAD/CAM</t>
  </si>
  <si>
    <t>CAD systém</t>
  </si>
  <si>
    <t>Ano - částečně (žadatel nevyužívá všechny potřebné licence pro odpovědné pracovníky)</t>
  </si>
  <si>
    <t>Ano - plně (žadatel využívá všechny potřebné licence pro odpovědné pracovníky)</t>
  </si>
  <si>
    <t>CAM systém a propojení s technickou přípravou výroby</t>
  </si>
  <si>
    <t>Jaké pracoviště využívá CAM systém pro technickou přípravu výroby?</t>
  </si>
  <si>
    <t>Žádné</t>
  </si>
  <si>
    <t>Ano - v rámci výrobní buňky</t>
  </si>
  <si>
    <t>Ano - v rámci všech procesů a systémů</t>
  </si>
  <si>
    <t>Rozšířená, virtuální realita (3D brýle)</t>
  </si>
  <si>
    <t>Ano</t>
  </si>
  <si>
    <t>Nevyužívá</t>
  </si>
  <si>
    <t>Nevyužívá, ale je vybudována relevantní infrastruktura umožňující používat digitální dvojče</t>
  </si>
  <si>
    <t>Využívá základních parametrů produktu pro simulaci technologických postupů při výrobě a inovacích</t>
  </si>
  <si>
    <t>Využívá veškerých parametrů produktu pro simulaci využití nových obchodních modelů žadatele</t>
  </si>
  <si>
    <t>Virtuální obraz, digitální dvojče</t>
  </si>
  <si>
    <t>5.</t>
  </si>
  <si>
    <t>Integrační a fyzická vrstva - systémová</t>
  </si>
  <si>
    <t>Identifikace nástrojů - inventarizace</t>
  </si>
  <si>
    <t>Ne / Papírová dokumentace / Identifikace od dodavatele</t>
  </si>
  <si>
    <t>Čárový kód (např. čárový, QR...)</t>
  </si>
  <si>
    <t>Elektronická komunikace (např. RFID, NFC)</t>
  </si>
  <si>
    <t>Identifikace strojů - inventarizace</t>
  </si>
  <si>
    <t>Ne / Papírová dokumentace</t>
  </si>
  <si>
    <t>Aktivní prvky IoT</t>
  </si>
  <si>
    <t>Identifikace výrobků - inventarizace</t>
  </si>
  <si>
    <t>Komunikace mezi strojem a nástrojem</t>
  </si>
  <si>
    <t>Existuje vzájemná komunikace mezi strojem a nástrojem?</t>
  </si>
  <si>
    <t>Ano - s nutnou asistencí operátora (např. načtením čárových/RFID kódů operátorem...)</t>
  </si>
  <si>
    <t>Ano - on-line automaticky (např. načtením čárových/RFID kódů...)</t>
  </si>
  <si>
    <t>Komunikace mezi strojem a výrobkem</t>
  </si>
  <si>
    <t>Existuje vzájemná komunikace mezi strojem a výrobkem?</t>
  </si>
  <si>
    <t>Způsob komunikace</t>
  </si>
  <si>
    <t>Žádná / Offline (přenosné medium)</t>
  </si>
  <si>
    <t>Komunikační protokoly</t>
  </si>
  <si>
    <t>Fieldbus (např. Modbus, CanBus...)</t>
  </si>
  <si>
    <t>Převodníky a servery pro komunikaci mezi systémy řízení a MES / ERP (např. ODBC...)</t>
  </si>
  <si>
    <t>Standardizované převodníky pro propojitelnost různých systémů (např. OPC, OPC UA...)</t>
  </si>
  <si>
    <t>Výrobek IoT</t>
  </si>
  <si>
    <t>Ano - již nyní vyrábíme své vlastní výrobky s aktivním prvkem a konektivitou IoT</t>
  </si>
  <si>
    <t>Ano - již v rámci projektu budeme vyrábět své vlastní další nové výrobky s aktivním prvkem a konektivitou IoT</t>
  </si>
  <si>
    <t>Integrační a Informační vrstva - údržba a poruchy</t>
  </si>
  <si>
    <t>6.</t>
  </si>
  <si>
    <t>Evidence poruch</t>
  </si>
  <si>
    <t>Vedete evidenci poruch a spotřeby náhradních dílů?</t>
  </si>
  <si>
    <t>Ne / Ano, v papírové podobě</t>
  </si>
  <si>
    <t>Ano, v jednoduché elektronické podobě (např. Excel, jednoduchý účetní systém…)</t>
  </si>
  <si>
    <t>Ano - na úrovni stroje</t>
  </si>
  <si>
    <t>Ano - součástí ERP / MES systému</t>
  </si>
  <si>
    <t>Ano - v CMMS / jiný SW s využitím vlastních programových algoritmů / Za pomocí aktivních prvků IoT</t>
  </si>
  <si>
    <t>Predikce opakování poruch</t>
  </si>
  <si>
    <t>Vyhodnocujete historii poruch a spotřeby náhradních dílů pro predikci jejich opakování a jejich budoucí spotřeby?</t>
  </si>
  <si>
    <t>Monitoring technického stavu strojů</t>
  </si>
  <si>
    <t>Za pomocí aktivních prvků IoT</t>
  </si>
  <si>
    <t>Predikce nežádoucích změn technického stavu</t>
  </si>
  <si>
    <t>Vyhodnocujete technická data o technickém stavu strojů pro predikci nežádoucích změn jejich stavu?</t>
  </si>
  <si>
    <t>Ne / Ano - lidským úsudkem bez využití programových algoritmů</t>
  </si>
  <si>
    <t>Ano - predikce v reálném čase, autonomně</t>
  </si>
  <si>
    <t xml:space="preserve">Statistické hodnocení stability a způsobilosti procesů, strojů, využívání matematických metod </t>
  </si>
  <si>
    <t>Jak provádíte statistické hodnocení stability a způsobilosti procesů?</t>
  </si>
  <si>
    <t>Neprovádíme</t>
  </si>
  <si>
    <t>Offline papírovou evidencí hodnot sledovaných veličin</t>
  </si>
  <si>
    <t>Online záznamem na terminálu (lokálně u stroje)</t>
  </si>
  <si>
    <t>Online monitoringem sledovaných veličin včetně přenosu do IS</t>
  </si>
  <si>
    <t>S využitím systémů, které využívají BigData
(např. SPC, DataMining, DataMachineLerning, korelační analýzu, MatLab...)</t>
  </si>
  <si>
    <t>7.</t>
  </si>
  <si>
    <t>Systémy využívající BigData</t>
  </si>
  <si>
    <t>8.</t>
  </si>
  <si>
    <t>Informační - BigData</t>
  </si>
  <si>
    <t>Robotizace výrobních procesů a toků materiálu</t>
  </si>
  <si>
    <t>Integrační a fyzická vrstva - robotizace</t>
  </si>
  <si>
    <t>Nikde</t>
  </si>
  <si>
    <t>V rámci výrobní buňky</t>
  </si>
  <si>
    <t>V rámci celé výroby</t>
  </si>
  <si>
    <t>Žádný</t>
  </si>
  <si>
    <t>Roboty, které mají oddělenou dopravní infrastrukturu bez schopnosti rozpoznávat překážky a měnit trasu</t>
  </si>
  <si>
    <t>Roboty, které  jsou na cestě po provozu schopny  v reálném čase rozpoznávat překážky a měnit trasu</t>
  </si>
  <si>
    <t>Inteligentní skladový systém WMS</t>
  </si>
  <si>
    <t>Ano - pouze v rámci skladového prostoru</t>
  </si>
  <si>
    <t>Ano - automatická přeprava mezi skladem a výrobou</t>
  </si>
  <si>
    <t>7.6</t>
  </si>
  <si>
    <t>Žádný / Pouze v papírové podobě</t>
  </si>
  <si>
    <t>Pomocí tabulkového procesoru (např. Excel…)</t>
  </si>
  <si>
    <t>Jednoduchý účetní systém</t>
  </si>
  <si>
    <t>Součástí ERP / MES systému</t>
  </si>
  <si>
    <t>Speciální plně automatizovaný systém WMS (SW i HW, nelze uvažovat jen modul "Sklad" v IS)</t>
  </si>
  <si>
    <t>9.</t>
  </si>
  <si>
    <t>Informační - AI</t>
  </si>
  <si>
    <t>Využití algoritmů umělé inteligence pro optimalizaci procesu vývoje</t>
  </si>
  <si>
    <t xml:space="preserve">Ano </t>
  </si>
  <si>
    <t>Využití algoritmů umělé inteligence pro optimalizaci plánu produkce</t>
  </si>
  <si>
    <t>Predikce nežádoucích změn technického stavu technologií a zařízení</t>
  </si>
  <si>
    <t>Využití umělé inteligence k prediktivní údržbě strojů</t>
  </si>
  <si>
    <t>Kybernetická bezpečnost</t>
  </si>
  <si>
    <t>Integrační a fyzická vrstva - Bezpečnost</t>
  </si>
  <si>
    <t>10.</t>
  </si>
  <si>
    <t>Administrativní data</t>
  </si>
  <si>
    <t>Cloud (historická data)</t>
  </si>
  <si>
    <t>Cloud (aktuální data)</t>
  </si>
  <si>
    <t>Vlastní server (nebude akceptováno PC s jedním HDD či RAID 0,1)</t>
  </si>
  <si>
    <t>Řešena technologicky - IPS appliance (např. Fortinet…)</t>
  </si>
  <si>
    <t>Zde si můžete dělat svoje poznámky a výpočty.</t>
  </si>
  <si>
    <t>Datová integrace – plánování a řízení výroby</t>
  </si>
  <si>
    <t>IoT – výrobek IoT a identifikace mezi prvky systému</t>
  </si>
  <si>
    <t>Datová integrace – sledování stavu strojů, zakázek 
a výkonu operátorů</t>
  </si>
  <si>
    <t>AI – Využití algoritmů umělé inteligence</t>
  </si>
  <si>
    <t>B, C</t>
  </si>
  <si>
    <t>Bodové hodnocení</t>
  </si>
  <si>
    <t>Digitální dvojče, rozšířená realita, virtuální realita
– vývoj a konstrukce výrobku</t>
  </si>
  <si>
    <t>současný stav</t>
  </si>
  <si>
    <t>plánovaný stav</t>
  </si>
  <si>
    <t>pokrok</t>
  </si>
  <si>
    <t>výběr úrovně</t>
  </si>
  <si>
    <t>bodové hodnocení</t>
  </si>
  <si>
    <t>pracovní formulář oddíl</t>
  </si>
  <si>
    <t>Maximum bodového hodnocení</t>
  </si>
  <si>
    <t>Model hodnocení</t>
  </si>
  <si>
    <t>celkem</t>
  </si>
  <si>
    <t>Správnost vyplnění pracovního formuláře</t>
  </si>
  <si>
    <t>Získal projekt v bodovém hodnocení současné úrovně minimální počet bodů 13?</t>
  </si>
  <si>
    <t>Získal projekt v celkovém hodnocení minimální počet bodů 50?</t>
  </si>
  <si>
    <t>Vyhodnocení projektu</t>
  </si>
  <si>
    <t>Příloha č. 1 k Modelu hodnocení a kritériím pro hodnocení a výběr projektů</t>
  </si>
  <si>
    <t>Pracovní formulář pro vyhodnocení současné nebo plánované úrovně digitální transformace žadatele</t>
  </si>
  <si>
    <t>Body</t>
  </si>
  <si>
    <t>___</t>
  </si>
  <si>
    <t>&lt; 13,00 ; 100,00 &gt;</t>
  </si>
  <si>
    <t>( 0,00 ; 13,00 )</t>
  </si>
  <si>
    <t>Podmínka 01: Projekt v části B  "VYHOVĚL", pokud bylo dosaženo více jak 13 bodů.</t>
  </si>
  <si>
    <t>Podmínka 02: Projekt v části "CELKEM"  "VYHOVĚL", pokud dosáhl hranice 50 včetně.</t>
  </si>
  <si>
    <t xml:space="preserve">Žadatel zaznamená jeho současnou úroveň do pracovního formuláře, příloha č. 1 MH., konkrétně v popisu projektu uvede jakými technologiemi nebo technologickými procesy disponuje a jak jsou v současnosti propojeny. Minimální počet bodů vyhodnocených dle pracovního formuláře je 13 včetně.
</t>
  </si>
  <si>
    <t>Připravenost žadatele k realizaci projektu</t>
  </si>
  <si>
    <t>Žadatel popsal konkrétní přínosy pro podnikatelskou činnost v daném CZ NACE. Informace uvedená v PZ by měla obsahem odpovídat příloze č. 2 MH.</t>
  </si>
  <si>
    <t>Žadatel uvedl a vysvětlil, k jaké výrobní či produktové modernizaci dojde.</t>
  </si>
  <si>
    <t>Odpovídající pozornost musí být věnována práci s lidskými zdroji a změnám v jejich struktuře v průběhu digitální transformace firmy. Žadatel popíše změnu organizační struktury společnosti v důsledku digitální transformace (změna pracovních míst, vytvoření nového pracovního místa spojeného s digitální transformací a jejím řízením, atd.).</t>
  </si>
  <si>
    <t>Práce s lidskými zdroji v průběhu digitální transformace společnosti.</t>
  </si>
  <si>
    <t>Rozpočet je sestaven v souladu s pokyny Řídicího orgánu, jeho jednotlivé položky jsou dostatečně popsány a jejich potřebnost zdůvodněna v podnikatelském záměru a cenovými nabídkami. Rozpočet je hospodárný, anebo úroveň jeho sestavení umožňuje hospodárnosti dosáhnout krácením jeho položek.
Všechny zdroje a náklady musí být identifikovány a přiřazeny k jednotlivým aktivitám. Jejich struktura musí být dostatečně podrobná na úrovni jednotlivých nákladů a aktivit. Náklady musí odpovídat principům hospodárnosti, účelnosti a efektivnosti. Náklady musí v jednotlivých položkách i sumárně odpovídat rozsahu akce, být přiměřené a odpovídat cenám v místě a čase obvyklým.
Rozpočet musí obsahovat přehledné a jasné rozlišení výdajů projektu včetně podrobného rozepsání způsobilých a nezpůsobilých výdajů. Navrhované výdaje jsou nutné k realizaci projektu a jsou provázány s aktivitami projektu. Hodnotitel vyjmenuje všechny položky, u kterých není odůvodněna potřebnost pro realizaci projektu a uveden návrh na krácení veškerých nákladů, které neodpovídají výši v místě a čase obvyklé.
Pokud součet předražení rozpočtových položek, položek nepotřebných pro realizaci projektu a nedostatečně popsaných nebo doložených položek přesáhne 50 % částky žadatelem navrženého rozpočtu, projekt neplní binární kritérium
hospodárnosti.</t>
  </si>
  <si>
    <t>Hospodárnost projektu</t>
  </si>
  <si>
    <t>Při posuzování vlivu na ŽP se posoudí, zda opatření, kroky a práce během realizace projektu a jeho finální výsledek, nepoškozují ŽP nebo na něho nemají jiný negativní vliv, ať už přímý nebo nepřímý. Naopak, projekt a jeho výsledek by měl být k ŽP šetrný a v případě možnosti by i mohl napomáhat regeneraci ŽP. Hodnocení se zaměřuje zejména na problematiku ochrany ovzduší, vody, omezení hlučnosti, vibrací, produkci odpadů, snížení energetické
a materiálové náročnosti, apod.</t>
  </si>
  <si>
    <t xml:space="preserve">Projekt má pozitivní či neutrální vliv na životní prostředí a na zdraví lidí
</t>
  </si>
  <si>
    <t>=</t>
  </si>
  <si>
    <t>Z návrhu projektu musí být zřejmé, že nabízí příležitosti všem skupinám obyvatel, které splňují požadované kvalifikační předpoklady.</t>
  </si>
  <si>
    <t>Projekt respektuje zásady rovných příležitostí</t>
  </si>
  <si>
    <t>Bezdrátová struktura</t>
  </si>
  <si>
    <t>Klasická metalická struktura (cat. 5 a nižší)</t>
  </si>
  <si>
    <t>Prediktivní údržba</t>
  </si>
  <si>
    <t>Popište jakou máte, v převážné většině, zrealizovanou (či chcete zrealizovat) komunikační infrastrukturu mezi prvky systému. Uveďte konkrétně několik vašich typických aktivních prvků, včetně výrobce.</t>
  </si>
  <si>
    <t>Jednoduchá komunikace (např. RS232/422/485)</t>
  </si>
  <si>
    <t>Online konfigurátory</t>
  </si>
  <si>
    <t xml:space="preserve">Ano, bez vizualizace výrobku </t>
  </si>
  <si>
    <t>Ano, s vizualizací výrobku</t>
  </si>
  <si>
    <t>Speciální měřící a scanovací technologie.</t>
  </si>
  <si>
    <t>Výrobní robotické celky a linky</t>
  </si>
  <si>
    <t>Výrobní roboty</t>
  </si>
  <si>
    <t>Roboty pro manipulaci a skladování (materiálů či nástrojů)</t>
  </si>
  <si>
    <t>Ano - pro většinu výroby</t>
  </si>
  <si>
    <t>Optický či jiný výkonný typ infrastruktury</t>
  </si>
  <si>
    <t>Jsou výstupem projektu výrobky s implementovanou konektivitou v rámci lokální IoT sítě?
(běžné komunikační prvky např. siťové karty, plc, počítače, snimače, vzdálený přístup na stroj či zařízení, apod. či prosté zapojení technologie k infrastrukturní síti, či osazení výrobku prvkem IoT, bez dalšího logického, funkčního a technicky smysluplné zařazení do ekosystému a podrobného popisu a vysvětlení, nebudou jako IoT prvky uznány).</t>
  </si>
  <si>
    <t>Jsou výstupem projektu výrobky s implementovanou konektivitou v rámci IoT globálních sítí?
(běžné komunikační prvky např. siťové karty, plc, počítače, snimače, vzdálený přístup na stroj či zařízení, apod. či prosté zapojení technologie k infrastrukturní síti, či osazení výrobku prvkem IoT, bez dalšího logického, funkčního a technicky smysluplné zařazení do ekosystému a podrobného popisu a vysvětlení, nebudou jako IoT prvky uznány).</t>
  </si>
  <si>
    <t>Provádíte monitoring technického stavu strojů? Jak?
(běžné komunikační prvky např. siťové karty, plc, počítače, snimače, vzdálený přístup na stroj či zařízení, apod. či prosté zapojení technologie k infrastrukturní síti, či osazení výrobku prvkem IoT, bez dalšího logického, funkčního a technicky smysluplné zařazení do ekosystému a podrobného popisu a vysvětlení, nebudou jako IoT prvky uznány).</t>
  </si>
  <si>
    <t>Ne / Úsudkem odpovědného pracovníka</t>
  </si>
  <si>
    <t>Ano - auto diagnostika stroje, bez napojeni do nadřazeného systému</t>
  </si>
  <si>
    <t>Ano - auto diagnostika stroje či technologie, s on-line lokálním napojeni do nadřazeného systému závodu (např. IS, DCS, MES, apod.)</t>
  </si>
  <si>
    <t>Zabezpečení infrastruktury i dat ve společnosti</t>
  </si>
  <si>
    <t>Výrobní a procesní data</t>
  </si>
  <si>
    <t>Neřešena / Řešena technologickým základem - antivir, firewall, router, hesla,..</t>
  </si>
  <si>
    <t>f.</t>
  </si>
  <si>
    <t>Vlastní in-house profesionální systém SIEM spravovaný vlastním IT specialistou či oddělením</t>
  </si>
  <si>
    <t>Vlastní in-house profesionální systém SIEM spravovaný externím IT specialistou či společností</t>
  </si>
  <si>
    <t>Využíváme komplexních služeb profesionálního dohledového centra</t>
  </si>
  <si>
    <t>Společné heslo k PC, k síťovým prostředkům či IS</t>
  </si>
  <si>
    <t>Přístup k lokálním či síťovým prostředkům pomoci RDIF čipu</t>
  </si>
  <si>
    <t>Zvláštní heslo k PC, k síťovým prostředkům a IS</t>
  </si>
  <si>
    <t>Přístup k lokálním či síťovým prostředkům pomocí CCID čteček</t>
  </si>
  <si>
    <t>Jiný sofistikovaný systém řízení přístupu k lokálním či síťoým prostředkům</t>
  </si>
  <si>
    <t>Zabezpečení infrastruktury i dat ve společnosti proti útoku zvenčí</t>
  </si>
  <si>
    <t>Kompletní využívání služeb externího datového centra a připojujeme se k nim, přes tenké internetové klienty.</t>
  </si>
  <si>
    <t>Testovací fáze</t>
  </si>
  <si>
    <t>Jaké úložiště pro správu administrativních dat využíváte nebo budete využívat?
(přesně popište jaké, jeho umístění a zabezpečení)</t>
  </si>
  <si>
    <t>Využíváte nebo budete využívat AI pro eliminaci již zaznamenaných chyb při vývoji produktu?
(běžná či vyšší forma automatizace, zavedení nové technologie apod. nebude považováno za využití principů AI)</t>
  </si>
  <si>
    <t>Využíváte nebo budete využívat AI pro optimalizaci a plánování celého výrobního procesu?
(běžná či vyšší forma automatizace, zavedení nové technologie apod. nebude považováno za využití principů AI)</t>
  </si>
  <si>
    <t>Využíváte nebo budete využívat AI pro detekci změny technického stavu technologií a zařízení?
(běžná či vyšší forma automatizace, zavedení nové technologie apod. nebude považováno za využití principů AI)</t>
  </si>
  <si>
    <t>Využíváte nebo budete využívat AI pro prevetivní údržbu strojů?
(běžná či vyšší forma automatizace, zavedení nové technologie apod. nebude považováno za využití principů AI)</t>
  </si>
  <si>
    <t>V jaké části provozu jsou nebo budou využívány roboty pro výrobu?</t>
  </si>
  <si>
    <t>V jaké části provozu jsou nebo budou využívány roboty pro skladování a manipulaci?</t>
  </si>
  <si>
    <t>Jaký typ robotů využíváte nebo budete využívat pro skladování a manipulaci?</t>
  </si>
  <si>
    <t>Využíváte nebo budete využívat komplexní robotické celky či linky? (automatizované výrobní (obráběcí, montážní, svařovací, lakovací, apod.), které obsahující soustavu vzájemně navazujících a spolupracujících robotů apod.)</t>
  </si>
  <si>
    <t>Využíváte nebo budete využívat inteligentní (fyzický) skladovací systém pro přípravu, přepravu materiálu nebo
skladování polotovarů a výrobků?</t>
  </si>
  <si>
    <t>Jaký SW využíváte nebo budete využívat pro skladovací systém?</t>
  </si>
  <si>
    <t>Jaké komunikační protokoly při komunikaci mezi prvky systému využíváte nebo budete využívat?</t>
  </si>
  <si>
    <t>Používáte nebo budete používat některá řešení identifikace nástrojů? Pokud ano, jaká?</t>
  </si>
  <si>
    <t>Používáte nebo budete používat některá řešení identifikace strojů? Pokud ano, jaké?</t>
  </si>
  <si>
    <t>Používáte nebo budete používat některá řešení identifikace výrobku? Pokud ano, jaké?</t>
  </si>
  <si>
    <t>Využíváte nebo budete využívat 3D tisk při vzniku prototypu výrobku?</t>
  </si>
  <si>
    <t>Využíváte nebo budete využívat 3D tisk při finální výrobě?</t>
  </si>
  <si>
    <t>Využíváte nebo budete využívat v procesu vývoje a designu výrobku CAD systém?</t>
  </si>
  <si>
    <t>Využíváte nebo budete využívat v procesu vývoje a designu nového výrobku rozšířenou nebo virtuální realitu?</t>
  </si>
  <si>
    <t>Využíváte nebo budete využívat v procesu vývoje a designu nového výrobku virtuální obraz či digitální dvojče?</t>
  </si>
  <si>
    <t>Využíváte nebo budete využívat při prodeji online konfigurátor, v rámci kterého si může zákazník/odběratel navrhnout či specifikovat výslednou podobu produktu?</t>
  </si>
  <si>
    <t>Jaký systém používáte nebo budete používat pro plánování výroby?</t>
  </si>
  <si>
    <t>Jaké nástroje používátenebo budete používat pro technickou přípravu výroby?</t>
  </si>
  <si>
    <t>Jaké nástroje využíváte nebo budete využívat  k analýze naplňování plánu? (reporting a Business Inteligence)</t>
  </si>
  <si>
    <t>Jaký používáte nebo budete používat systém pro řízení kvality?</t>
  </si>
  <si>
    <t>Jakým způsobem předáváte nebo budete předávat operátorům informace o plánovaných kontrolách kvality?</t>
  </si>
  <si>
    <t>Jak máte vyřešenou nebo budete řešit infrastrukturní i datovou bezpečnost ve společnosti?
(přesně popište jaké a jeho umístění )</t>
  </si>
  <si>
    <t>Jaký systém ochrany a přístupy k datům ve vaší společnosti (k PC, sítí, IS či zákaznickým datům, atd.) používáte? Přesně popište systém, délku hesel, apod.</t>
  </si>
  <si>
    <t>Využíváte nebo budete využívat v procesu návrhu výrobku či výrobního postupu speciální měřicí či scanovací zařízení?
(V popisu uveďte přesný popis předpokládaného typu či modelu a smysluplné využití ve vašem oboru podnikání. Jinak odpověď nebude uznána za relevantní.)</t>
  </si>
  <si>
    <t>Využíváte nebo budete využívat k výrobě stroje a zařízení aditivní technologie?
(Jde o jiný typ technologie než 3D tisk. Jde např. o technologie nanašející tenké vrstvy nesourodých materiálů, viz Vysvětlivky pod tabulkou.)</t>
  </si>
  <si>
    <t>Ano - auto diagnostika stroje či technologie, s on-line vzdáleným napojeni do ekosystému výrobce či dodavatele stroje či technologie (jen vzdálený přístup "na zavolání" nebude uznán).</t>
  </si>
  <si>
    <t>Komentář hodnotitele</t>
  </si>
  <si>
    <t>Popis</t>
  </si>
  <si>
    <t>Hodnotitel</t>
  </si>
  <si>
    <t>Komentář arbitra</t>
  </si>
  <si>
    <t>Komentář hodnotitel</t>
  </si>
  <si>
    <t>Komentář arbitr</t>
  </si>
  <si>
    <t>Vyhodnocení digitální transformace žadatele dle Modelu hodnocení</t>
  </si>
  <si>
    <r>
      <rPr>
        <b/>
        <sz val="18"/>
        <color rgb="FFFF0000"/>
        <rFont val="Calibri"/>
        <family val="2"/>
        <charset val="238"/>
        <scheme val="minor"/>
      </rPr>
      <t>XIII.</t>
    </r>
    <r>
      <rPr>
        <b/>
        <sz val="18"/>
        <color theme="1"/>
        <rFont val="Calibri"/>
        <family val="2"/>
        <charset val="238"/>
        <scheme val="minor"/>
      </rPr>
      <t xml:space="preserve"> výzvy programu Technologie OPPIK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</si>
</sst>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"/>
    <numFmt numFmtId="166" formatCode="0.000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6"/>
      <color theme="8" tint="0.79998168889431442"/>
      <name val="Calibri"/>
      <family val="2"/>
      <charset val="238"/>
      <scheme val="minor"/>
    </font>
    <font>
      <sz val="24"/>
      <color rgb="FFFFD44B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9"/>
      <color theme="5" tint="0.59999389629810485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CBD6ED"/>
        <bgColor indexed="64"/>
      </patternFill>
    </fill>
    <fill>
      <patternFill patternType="solid">
        <fgColor rgb="FFD1E6C4"/>
        <bgColor indexed="64"/>
      </patternFill>
    </fill>
    <fill>
      <patternFill patternType="solid">
        <fgColor rgb="FFF9CBB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7">
    <xf numFmtId="0" fontId="0" fillId="0" borderId="0" xfId="0"/>
    <xf numFmtId="0" fontId="3" fillId="0" borderId="1" xfId="1" applyFont="1" applyFill="1" applyBorder="1" applyAlignment="1" applyProtection="1">
      <alignment horizontal="left" vertical="top" wrapText="1"/>
    </xf>
    <xf numFmtId="0" fontId="2" fillId="0" borderId="14" xfId="1" applyFont="1" applyFill="1" applyBorder="1" applyAlignment="1" applyProtection="1">
      <alignment horizontal="right" vertical="top" wrapText="1"/>
    </xf>
    <xf numFmtId="0" fontId="4" fillId="6" borderId="24" xfId="1" applyFont="1" applyFill="1" applyBorder="1" applyAlignment="1" applyProtection="1">
      <alignment vertical="top" wrapText="1"/>
    </xf>
    <xf numFmtId="0" fontId="2" fillId="6" borderId="6" xfId="1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6" fillId="8" borderId="9" xfId="0" applyFont="1" applyFill="1" applyBorder="1" applyAlignment="1">
      <alignment horizontal="left" vertical="top"/>
    </xf>
    <xf numFmtId="0" fontId="3" fillId="6" borderId="25" xfId="0" applyFont="1" applyFill="1" applyBorder="1" applyAlignment="1">
      <alignment vertical="top"/>
    </xf>
    <xf numFmtId="0" fontId="3" fillId="6" borderId="33" xfId="0" applyFont="1" applyFill="1" applyBorder="1" applyAlignment="1">
      <alignment vertical="top"/>
    </xf>
    <xf numFmtId="0" fontId="2" fillId="0" borderId="34" xfId="1" applyFont="1" applyFill="1" applyBorder="1" applyAlignment="1" applyProtection="1">
      <alignment horizontal="right" vertical="top" wrapText="1"/>
    </xf>
    <xf numFmtId="0" fontId="3" fillId="0" borderId="11" xfId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49" fontId="2" fillId="6" borderId="21" xfId="1" applyNumberFormat="1" applyFont="1" applyFill="1" applyBorder="1" applyAlignment="1" applyProtection="1">
      <alignment horizontal="center" vertical="top" wrapText="1"/>
    </xf>
    <xf numFmtId="49" fontId="3" fillId="6" borderId="17" xfId="0" applyNumberFormat="1" applyFont="1" applyFill="1" applyBorder="1" applyAlignment="1">
      <alignment vertical="top"/>
    </xf>
    <xf numFmtId="0" fontId="2" fillId="6" borderId="39" xfId="1" applyFont="1" applyFill="1" applyBorder="1" applyAlignment="1" applyProtection="1">
      <alignment vertical="top" wrapText="1"/>
    </xf>
    <xf numFmtId="0" fontId="5" fillId="4" borderId="27" xfId="1" applyFont="1" applyFill="1" applyBorder="1" applyAlignment="1" applyProtection="1">
      <alignment vertical="top" wrapText="1"/>
    </xf>
    <xf numFmtId="1" fontId="2" fillId="7" borderId="12" xfId="1" applyNumberFormat="1" applyFont="1" applyFill="1" applyBorder="1" applyAlignment="1" applyProtection="1">
      <alignment horizontal="center" vertical="top" wrapText="1"/>
    </xf>
    <xf numFmtId="1" fontId="2" fillId="7" borderId="2" xfId="1" applyNumberFormat="1" applyFont="1" applyFill="1" applyBorder="1" applyAlignment="1" applyProtection="1">
      <alignment horizontal="center" vertical="top" wrapText="1"/>
    </xf>
    <xf numFmtId="0" fontId="3" fillId="0" borderId="40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9" fillId="6" borderId="31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4" fontId="6" fillId="8" borderId="9" xfId="0" applyNumberFormat="1" applyFont="1" applyFill="1" applyBorder="1" applyAlignment="1">
      <alignment horizontal="center" vertical="top"/>
    </xf>
    <xf numFmtId="4" fontId="9" fillId="6" borderId="31" xfId="0" applyNumberFormat="1" applyFont="1" applyFill="1" applyBorder="1" applyAlignment="1">
      <alignment horizontal="center" vertical="top"/>
    </xf>
    <xf numFmtId="4" fontId="2" fillId="2" borderId="1" xfId="1" applyNumberFormat="1" applyFont="1" applyFill="1" applyBorder="1" applyAlignment="1" applyProtection="1">
      <alignment horizontal="center" vertical="top" wrapText="1"/>
    </xf>
    <xf numFmtId="0" fontId="3" fillId="5" borderId="0" xfId="0" applyFont="1" applyFill="1" applyProtection="1"/>
    <xf numFmtId="4" fontId="2" fillId="2" borderId="41" xfId="1" applyNumberFormat="1" applyFont="1" applyFill="1" applyBorder="1" applyAlignment="1" applyProtection="1">
      <alignment horizontal="center" vertical="top" wrapText="1"/>
    </xf>
    <xf numFmtId="0" fontId="3" fillId="2" borderId="27" xfId="0" applyFont="1" applyFill="1" applyBorder="1" applyProtection="1"/>
    <xf numFmtId="0" fontId="3" fillId="2" borderId="45" xfId="0" applyFont="1" applyFill="1" applyBorder="1" applyProtection="1"/>
    <xf numFmtId="4" fontId="2" fillId="2" borderId="1" xfId="1" applyNumberFormat="1" applyFont="1" applyFill="1" applyBorder="1" applyAlignment="1" applyProtection="1">
      <alignment horizontal="left" vertical="top" wrapText="1"/>
    </xf>
    <xf numFmtId="4" fontId="13" fillId="2" borderId="1" xfId="1" applyNumberFormat="1" applyFont="1" applyFill="1" applyBorder="1" applyAlignment="1" applyProtection="1">
      <alignment horizontal="center" vertical="top" wrapText="1"/>
    </xf>
    <xf numFmtId="4" fontId="13" fillId="15" borderId="1" xfId="1" applyNumberFormat="1" applyFont="1" applyFill="1" applyBorder="1" applyAlignment="1" applyProtection="1">
      <alignment horizontal="center" vertical="top" wrapText="1"/>
    </xf>
    <xf numFmtId="0" fontId="2" fillId="2" borderId="43" xfId="1" applyFont="1" applyFill="1" applyBorder="1" applyAlignment="1" applyProtection="1">
      <alignment horizontal="center" vertical="center" wrapText="1"/>
    </xf>
    <xf numFmtId="0" fontId="2" fillId="2" borderId="42" xfId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top" wrapText="1"/>
    </xf>
    <xf numFmtId="0" fontId="2" fillId="14" borderId="41" xfId="1" applyFont="1" applyFill="1" applyBorder="1" applyAlignment="1" applyProtection="1">
      <alignment horizontal="center" vertical="top"/>
    </xf>
    <xf numFmtId="0" fontId="3" fillId="14" borderId="0" xfId="0" applyFont="1" applyFill="1" applyProtection="1"/>
    <xf numFmtId="0" fontId="5" fillId="14" borderId="1" xfId="1" applyFont="1" applyFill="1" applyBorder="1" applyAlignment="1" applyProtection="1">
      <alignment horizontal="left" vertical="top" wrapText="1"/>
    </xf>
    <xf numFmtId="2" fontId="3" fillId="14" borderId="1" xfId="1" applyNumberFormat="1" applyFont="1" applyFill="1" applyBorder="1" applyAlignment="1" applyProtection="1">
      <alignment horizontal="center" vertical="top" wrapText="1"/>
    </xf>
    <xf numFmtId="4" fontId="3" fillId="14" borderId="1" xfId="1" applyNumberFormat="1" applyFont="1" applyFill="1" applyBorder="1" applyAlignment="1" applyProtection="1">
      <alignment horizontal="center" vertical="top" wrapText="1"/>
    </xf>
    <xf numFmtId="4" fontId="3" fillId="6" borderId="1" xfId="1" applyNumberFormat="1" applyFont="1" applyFill="1" applyBorder="1" applyAlignment="1" applyProtection="1">
      <alignment horizontal="center" vertical="top"/>
    </xf>
    <xf numFmtId="0" fontId="3" fillId="14" borderId="1" xfId="0" applyFont="1" applyFill="1" applyBorder="1" applyAlignment="1" applyProtection="1">
      <alignment horizontal="center"/>
    </xf>
    <xf numFmtId="0" fontId="2" fillId="10" borderId="41" xfId="1" applyFont="1" applyFill="1" applyBorder="1" applyAlignment="1" applyProtection="1">
      <alignment horizontal="center" vertical="top" wrapText="1"/>
    </xf>
    <xf numFmtId="0" fontId="2" fillId="12" borderId="43" xfId="1" applyFont="1" applyFill="1" applyBorder="1" applyAlignment="1" applyProtection="1">
      <alignment horizontal="center" vertical="top" wrapText="1"/>
    </xf>
    <xf numFmtId="0" fontId="2" fillId="12" borderId="41" xfId="1" applyNumberFormat="1" applyFont="1" applyFill="1" applyBorder="1" applyAlignment="1" applyProtection="1">
      <alignment horizontal="center" vertical="top"/>
    </xf>
    <xf numFmtId="0" fontId="17" fillId="0" borderId="1" xfId="1" applyFont="1" applyFill="1" applyBorder="1" applyAlignment="1" applyProtection="1">
      <alignment horizontal="left" vertical="top" wrapText="1"/>
      <protection locked="0"/>
    </xf>
    <xf numFmtId="2" fontId="3" fillId="4" borderId="1" xfId="1" applyNumberFormat="1" applyFont="1" applyFill="1" applyBorder="1" applyAlignment="1" applyProtection="1">
      <alignment horizontal="center" vertical="top" wrapText="1"/>
      <protection locked="0"/>
    </xf>
    <xf numFmtId="4" fontId="3" fillId="4" borderId="1" xfId="1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17" borderId="0" xfId="0" applyFont="1" applyFill="1" applyProtection="1"/>
    <xf numFmtId="4" fontId="3" fillId="17" borderId="0" xfId="0" applyNumberFormat="1" applyFont="1" applyFill="1" applyProtection="1"/>
    <xf numFmtId="0" fontId="3" fillId="17" borderId="0" xfId="0" applyFont="1" applyFill="1" applyAlignment="1" applyProtection="1">
      <alignment horizontal="center"/>
    </xf>
    <xf numFmtId="4" fontId="3" fillId="5" borderId="0" xfId="0" applyNumberFormat="1" applyFont="1" applyFill="1" applyProtection="1"/>
    <xf numFmtId="0" fontId="3" fillId="5" borderId="0" xfId="0" applyFont="1" applyFill="1" applyAlignment="1" applyProtection="1">
      <alignment horizontal="center"/>
    </xf>
    <xf numFmtId="1" fontId="3" fillId="16" borderId="1" xfId="1" applyNumberFormat="1" applyFont="1" applyFill="1" applyBorder="1" applyAlignment="1" applyProtection="1">
      <alignment horizontal="center" vertical="top" wrapText="1"/>
    </xf>
    <xf numFmtId="0" fontId="2" fillId="6" borderId="16" xfId="1" applyNumberFormat="1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>
      <alignment vertical="top"/>
    </xf>
    <xf numFmtId="0" fontId="4" fillId="6" borderId="22" xfId="1" applyFont="1" applyFill="1" applyBorder="1" applyAlignment="1" applyProtection="1">
      <alignment vertical="top" wrapText="1"/>
    </xf>
    <xf numFmtId="0" fontId="2" fillId="6" borderId="0" xfId="1" applyFont="1" applyFill="1" applyBorder="1" applyAlignment="1" applyProtection="1">
      <alignment vertical="top" wrapText="1"/>
    </xf>
    <xf numFmtId="0" fontId="2" fillId="6" borderId="18" xfId="1" applyFont="1" applyFill="1" applyBorder="1" applyAlignment="1" applyProtection="1">
      <alignment vertical="top" wrapText="1"/>
    </xf>
    <xf numFmtId="0" fontId="2" fillId="0" borderId="16" xfId="1" applyFont="1" applyFill="1" applyBorder="1" applyAlignment="1" applyProtection="1">
      <alignment horizontal="right" vertical="top" wrapText="1"/>
    </xf>
    <xf numFmtId="2" fontId="3" fillId="6" borderId="42" xfId="1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64" fontId="9" fillId="11" borderId="31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164" fontId="9" fillId="11" borderId="32" xfId="0" applyNumberFormat="1" applyFont="1" applyFill="1" applyBorder="1" applyAlignment="1">
      <alignment horizontal="center" vertical="top"/>
    </xf>
    <xf numFmtId="164" fontId="2" fillId="4" borderId="13" xfId="1" applyNumberFormat="1" applyFont="1" applyFill="1" applyBorder="1" applyAlignment="1" applyProtection="1">
      <alignment horizontal="center" vertical="top" wrapText="1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3" fillId="0" borderId="39" xfId="0" applyNumberFormat="1" applyFont="1" applyFill="1" applyBorder="1" applyAlignment="1">
      <alignment horizontal="center" vertical="top"/>
    </xf>
    <xf numFmtId="4" fontId="3" fillId="8" borderId="9" xfId="0" applyNumberFormat="1" applyFont="1" applyFill="1" applyBorder="1" applyAlignment="1">
      <alignment horizontal="center" vertical="top"/>
    </xf>
    <xf numFmtId="4" fontId="4" fillId="6" borderId="22" xfId="1" applyNumberFormat="1" applyFont="1" applyFill="1" applyBorder="1" applyAlignment="1" applyProtection="1">
      <alignment horizontal="center" vertical="top" wrapText="1"/>
    </xf>
    <xf numFmtId="4" fontId="2" fillId="6" borderId="0" xfId="1" applyNumberFormat="1" applyFont="1" applyFill="1" applyBorder="1" applyAlignment="1" applyProtection="1">
      <alignment horizontal="center" vertical="top" wrapText="1"/>
    </xf>
    <xf numFmtId="4" fontId="3" fillId="16" borderId="0" xfId="0" applyNumberFormat="1" applyFont="1" applyFill="1" applyBorder="1" applyAlignment="1">
      <alignment horizontal="center" vertical="top"/>
    </xf>
    <xf numFmtId="4" fontId="3" fillId="10" borderId="0" xfId="0" applyNumberFormat="1" applyFont="1" applyFill="1" applyBorder="1" applyAlignment="1">
      <alignment horizontal="center" vertical="top"/>
    </xf>
    <xf numFmtId="4" fontId="5" fillId="4" borderId="27" xfId="1" applyNumberFormat="1" applyFont="1" applyFill="1" applyBorder="1" applyAlignment="1" applyProtection="1">
      <alignment horizontal="center" vertical="top" wrapText="1"/>
    </xf>
    <xf numFmtId="4" fontId="2" fillId="6" borderId="18" xfId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Alignment="1">
      <alignment horizontal="center" vertical="top"/>
    </xf>
    <xf numFmtId="1" fontId="3" fillId="16" borderId="0" xfId="1" applyNumberFormat="1" applyFont="1" applyFill="1" applyBorder="1" applyAlignment="1" applyProtection="1">
      <alignment horizontal="center" vertical="top" wrapText="1"/>
    </xf>
    <xf numFmtId="0" fontId="0" fillId="10" borderId="0" xfId="0" applyFill="1" applyAlignment="1">
      <alignment horizontal="center" vertical="top"/>
    </xf>
    <xf numFmtId="0" fontId="0" fillId="12" borderId="0" xfId="0" applyFill="1" applyAlignment="1">
      <alignment horizontal="center" vertical="top"/>
    </xf>
    <xf numFmtId="0" fontId="10" fillId="10" borderId="0" xfId="0" applyFont="1" applyFill="1" applyAlignment="1">
      <alignment horizontal="center" vertical="top"/>
    </xf>
    <xf numFmtId="0" fontId="10" fillId="12" borderId="0" xfId="0" applyFont="1" applyFill="1" applyAlignment="1">
      <alignment horizontal="center" vertical="top"/>
    </xf>
    <xf numFmtId="0" fontId="0" fillId="18" borderId="0" xfId="0" applyFill="1" applyAlignment="1">
      <alignment horizontal="center" vertical="top"/>
    </xf>
    <xf numFmtId="0" fontId="7" fillId="3" borderId="22" xfId="0" applyFont="1" applyFill="1" applyBorder="1" applyAlignment="1">
      <alignment vertical="top"/>
    </xf>
    <xf numFmtId="4" fontId="7" fillId="3" borderId="22" xfId="0" applyNumberFormat="1" applyFont="1" applyFill="1" applyBorder="1" applyAlignment="1">
      <alignment horizontal="center" vertical="top"/>
    </xf>
    <xf numFmtId="0" fontId="5" fillId="3" borderId="27" xfId="1" applyFont="1" applyFill="1" applyBorder="1" applyAlignment="1" applyProtection="1">
      <alignment vertical="top" wrapText="1"/>
    </xf>
    <xf numFmtId="4" fontId="5" fillId="3" borderId="27" xfId="1" applyNumberFormat="1" applyFont="1" applyFill="1" applyBorder="1" applyAlignment="1" applyProtection="1">
      <alignment horizontal="center" vertical="top" wrapText="1"/>
    </xf>
    <xf numFmtId="0" fontId="7" fillId="4" borderId="18" xfId="0" applyFont="1" applyFill="1" applyBorder="1" applyAlignment="1">
      <alignment vertical="top"/>
    </xf>
    <xf numFmtId="4" fontId="7" fillId="4" borderId="18" xfId="0" applyNumberFormat="1" applyFont="1" applyFill="1" applyBorder="1" applyAlignment="1">
      <alignment horizontal="center" vertical="top"/>
    </xf>
    <xf numFmtId="0" fontId="5" fillId="3" borderId="0" xfId="1" applyFont="1" applyFill="1" applyBorder="1" applyAlignment="1" applyProtection="1">
      <alignment vertical="top" wrapText="1"/>
    </xf>
    <xf numFmtId="4" fontId="5" fillId="3" borderId="0" xfId="1" applyNumberFormat="1" applyFont="1" applyFill="1" applyBorder="1" applyAlignment="1" applyProtection="1">
      <alignment horizontal="center" vertical="top" wrapText="1"/>
    </xf>
    <xf numFmtId="0" fontId="3" fillId="4" borderId="18" xfId="0" applyFont="1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5" fillId="3" borderId="5" xfId="1" applyFont="1" applyFill="1" applyBorder="1" applyAlignment="1" applyProtection="1">
      <alignment vertical="top" wrapText="1"/>
    </xf>
    <xf numFmtId="0" fontId="18" fillId="9" borderId="22" xfId="0" applyFont="1" applyFill="1" applyBorder="1" applyAlignment="1">
      <alignment vertical="top"/>
    </xf>
    <xf numFmtId="4" fontId="18" fillId="9" borderId="22" xfId="0" applyNumberFormat="1" applyFont="1" applyFill="1" applyBorder="1" applyAlignment="1">
      <alignment horizontal="center" vertical="top"/>
    </xf>
    <xf numFmtId="0" fontId="6" fillId="20" borderId="8" xfId="0" applyFont="1" applyFill="1" applyBorder="1" applyAlignment="1">
      <alignment horizontal="left" vertical="top"/>
    </xf>
    <xf numFmtId="0" fontId="6" fillId="20" borderId="9" xfId="0" applyFont="1" applyFill="1" applyBorder="1" applyAlignment="1">
      <alignment horizontal="left" vertical="top"/>
    </xf>
    <xf numFmtId="4" fontId="19" fillId="20" borderId="9" xfId="0" applyNumberFormat="1" applyFont="1" applyFill="1" applyBorder="1" applyAlignment="1">
      <alignment horizontal="center" vertical="top"/>
    </xf>
    <xf numFmtId="0" fontId="3" fillId="20" borderId="8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center" vertical="top"/>
    </xf>
    <xf numFmtId="0" fontId="3" fillId="20" borderId="9" xfId="0" applyFont="1" applyFill="1" applyBorder="1" applyAlignment="1">
      <alignment horizontal="left" vertical="top"/>
    </xf>
    <xf numFmtId="4" fontId="7" fillId="21" borderId="22" xfId="0" applyNumberFormat="1" applyFont="1" applyFill="1" applyBorder="1" applyAlignment="1">
      <alignment horizontal="center" vertical="top"/>
    </xf>
    <xf numFmtId="164" fontId="2" fillId="21" borderId="12" xfId="1" applyNumberFormat="1" applyFont="1" applyFill="1" applyBorder="1" applyAlignment="1" applyProtection="1">
      <alignment horizontal="center" vertical="top" wrapText="1"/>
    </xf>
    <xf numFmtId="164" fontId="2" fillId="21" borderId="2" xfId="1" applyNumberFormat="1" applyFont="1" applyFill="1" applyBorder="1" applyAlignment="1" applyProtection="1">
      <alignment horizontal="center" vertical="top" wrapText="1"/>
    </xf>
    <xf numFmtId="164" fontId="2" fillId="21" borderId="31" xfId="1" applyNumberFormat="1" applyFont="1" applyFill="1" applyBorder="1" applyAlignment="1" applyProtection="1">
      <alignment horizontal="center" vertical="top" wrapText="1"/>
    </xf>
    <xf numFmtId="164" fontId="0" fillId="21" borderId="11" xfId="0" applyNumberFormat="1" applyFont="1" applyFill="1" applyBorder="1" applyAlignment="1">
      <alignment horizontal="center" vertical="top"/>
    </xf>
    <xf numFmtId="164" fontId="0" fillId="21" borderId="1" xfId="0" applyNumberFormat="1" applyFont="1" applyFill="1" applyBorder="1" applyAlignment="1">
      <alignment horizontal="center" vertical="top"/>
    </xf>
    <xf numFmtId="0" fontId="5" fillId="21" borderId="16" xfId="1" applyFont="1" applyFill="1" applyBorder="1" applyAlignment="1" applyProtection="1">
      <alignment vertical="top" wrapText="1"/>
    </xf>
    <xf numFmtId="0" fontId="5" fillId="21" borderId="26" xfId="1" applyFont="1" applyFill="1" applyBorder="1" applyAlignment="1" applyProtection="1">
      <alignment vertical="top" wrapText="1"/>
    </xf>
    <xf numFmtId="0" fontId="5" fillId="21" borderId="27" xfId="1" applyFont="1" applyFill="1" applyBorder="1" applyAlignment="1" applyProtection="1">
      <alignment vertical="top" wrapText="1"/>
    </xf>
    <xf numFmtId="164" fontId="5" fillId="21" borderId="27" xfId="1" applyNumberFormat="1" applyFont="1" applyFill="1" applyBorder="1" applyAlignment="1" applyProtection="1">
      <alignment vertical="top" wrapText="1"/>
    </xf>
    <xf numFmtId="164" fontId="5" fillId="21" borderId="28" xfId="1" applyNumberFormat="1" applyFont="1" applyFill="1" applyBorder="1" applyAlignment="1" applyProtection="1">
      <alignment vertical="top" wrapText="1"/>
    </xf>
    <xf numFmtId="0" fontId="5" fillId="21" borderId="36" xfId="1" applyFont="1" applyFill="1" applyBorder="1" applyAlignment="1" applyProtection="1">
      <alignment vertical="top" wrapText="1"/>
    </xf>
    <xf numFmtId="4" fontId="7" fillId="22" borderId="18" xfId="0" applyNumberFormat="1" applyFont="1" applyFill="1" applyBorder="1" applyAlignment="1">
      <alignment horizontal="center" vertical="top"/>
    </xf>
    <xf numFmtId="4" fontId="7" fillId="22" borderId="18" xfId="0" applyNumberFormat="1" applyFont="1" applyFill="1" applyBorder="1" applyAlignment="1">
      <alignment vertical="top"/>
    </xf>
    <xf numFmtId="164" fontId="7" fillId="22" borderId="18" xfId="0" applyNumberFormat="1" applyFont="1" applyFill="1" applyBorder="1" applyAlignment="1">
      <alignment vertical="top"/>
    </xf>
    <xf numFmtId="4" fontId="8" fillId="22" borderId="18" xfId="0" applyNumberFormat="1" applyFont="1" applyFill="1" applyBorder="1" applyAlignment="1">
      <alignment horizontal="center" vertical="top"/>
    </xf>
    <xf numFmtId="164" fontId="8" fillId="22" borderId="18" xfId="0" applyNumberFormat="1" applyFont="1" applyFill="1" applyBorder="1" applyAlignment="1">
      <alignment horizontal="center" vertical="top"/>
    </xf>
    <xf numFmtId="164" fontId="8" fillId="22" borderId="19" xfId="0" applyNumberFormat="1" applyFont="1" applyFill="1" applyBorder="1" applyAlignment="1">
      <alignment horizontal="center" vertical="top"/>
    </xf>
    <xf numFmtId="0" fontId="3" fillId="22" borderId="24" xfId="0" applyFont="1" applyFill="1" applyBorder="1" applyAlignment="1">
      <alignment vertical="top"/>
    </xf>
    <xf numFmtId="0" fontId="3" fillId="22" borderId="25" xfId="0" applyFont="1" applyFill="1" applyBorder="1" applyAlignment="1">
      <alignment vertical="top"/>
    </xf>
    <xf numFmtId="0" fontId="3" fillId="22" borderId="6" xfId="0" applyFont="1" applyFill="1" applyBorder="1" applyAlignment="1">
      <alignment vertical="top"/>
    </xf>
    <xf numFmtId="0" fontId="3" fillId="22" borderId="4" xfId="0" applyFont="1" applyFill="1" applyBorder="1" applyAlignment="1">
      <alignment vertical="top"/>
    </xf>
    <xf numFmtId="0" fontId="5" fillId="22" borderId="37" xfId="1" applyFont="1" applyFill="1" applyBorder="1" applyAlignment="1" applyProtection="1">
      <alignment vertical="top" wrapText="1"/>
    </xf>
    <xf numFmtId="0" fontId="5" fillId="22" borderId="26" xfId="1" applyFont="1" applyFill="1" applyBorder="1" applyAlignment="1" applyProtection="1">
      <alignment vertical="top" wrapText="1"/>
    </xf>
    <xf numFmtId="0" fontId="5" fillId="22" borderId="27" xfId="1" applyFont="1" applyFill="1" applyBorder="1" applyAlignment="1" applyProtection="1">
      <alignment vertical="top" wrapText="1"/>
    </xf>
    <xf numFmtId="164" fontId="5" fillId="22" borderId="27" xfId="1" applyNumberFormat="1" applyFont="1" applyFill="1" applyBorder="1" applyAlignment="1" applyProtection="1">
      <alignment vertical="top" wrapText="1"/>
    </xf>
    <xf numFmtId="164" fontId="5" fillId="22" borderId="28" xfId="1" applyNumberFormat="1" applyFont="1" applyFill="1" applyBorder="1" applyAlignment="1" applyProtection="1">
      <alignment vertical="top" wrapText="1"/>
    </xf>
    <xf numFmtId="0" fontId="5" fillId="22" borderId="30" xfId="1" applyFont="1" applyFill="1" applyBorder="1" applyAlignment="1" applyProtection="1">
      <alignment vertical="top" wrapText="1"/>
    </xf>
    <xf numFmtId="164" fontId="2" fillId="22" borderId="13" xfId="1" applyNumberFormat="1" applyFont="1" applyFill="1" applyBorder="1" applyAlignment="1" applyProtection="1">
      <alignment horizontal="center" vertical="top" wrapText="1"/>
    </xf>
    <xf numFmtId="164" fontId="2" fillId="22" borderId="23" xfId="1" applyNumberFormat="1" applyFont="1" applyFill="1" applyBorder="1" applyAlignment="1" applyProtection="1">
      <alignment horizontal="center" vertical="top" wrapText="1"/>
    </xf>
    <xf numFmtId="164" fontId="2" fillId="22" borderId="32" xfId="1" applyNumberFormat="1" applyFont="1" applyFill="1" applyBorder="1" applyAlignment="1" applyProtection="1">
      <alignment horizontal="center" vertical="top" wrapText="1"/>
    </xf>
    <xf numFmtId="164" fontId="0" fillId="22" borderId="35" xfId="0" applyNumberFormat="1" applyFont="1" applyFill="1" applyBorder="1" applyAlignment="1">
      <alignment horizontal="center" vertical="top"/>
    </xf>
    <xf numFmtId="164" fontId="0" fillId="22" borderId="15" xfId="0" applyNumberFormat="1" applyFont="1" applyFill="1" applyBorder="1" applyAlignment="1">
      <alignment horizontal="center" vertical="top"/>
    </xf>
    <xf numFmtId="1" fontId="2" fillId="23" borderId="12" xfId="1" applyNumberFormat="1" applyFont="1" applyFill="1" applyBorder="1" applyAlignment="1" applyProtection="1">
      <alignment horizontal="center" vertical="top" wrapText="1"/>
    </xf>
    <xf numFmtId="1" fontId="2" fillId="23" borderId="2" xfId="1" applyNumberFormat="1" applyFont="1" applyFill="1" applyBorder="1" applyAlignment="1" applyProtection="1">
      <alignment horizontal="center" vertical="top" wrapText="1"/>
    </xf>
    <xf numFmtId="1" fontId="2" fillId="23" borderId="31" xfId="1" applyNumberFormat="1" applyFont="1" applyFill="1" applyBorder="1" applyAlignment="1" applyProtection="1">
      <alignment horizontal="center" vertical="top" wrapText="1"/>
    </xf>
    <xf numFmtId="49" fontId="2" fillId="19" borderId="21" xfId="1" applyNumberFormat="1" applyFont="1" applyFill="1" applyBorder="1" applyAlignment="1" applyProtection="1">
      <alignment horizontal="center" vertical="top" wrapText="1"/>
    </xf>
    <xf numFmtId="0" fontId="4" fillId="19" borderId="24" xfId="1" applyFont="1" applyFill="1" applyBorder="1" applyAlignment="1" applyProtection="1">
      <alignment vertical="top" wrapText="1"/>
    </xf>
    <xf numFmtId="0" fontId="3" fillId="19" borderId="25" xfId="0" applyFont="1" applyFill="1" applyBorder="1" applyAlignment="1">
      <alignment vertical="top"/>
    </xf>
    <xf numFmtId="0" fontId="2" fillId="19" borderId="16" xfId="1" applyNumberFormat="1" applyFont="1" applyFill="1" applyBorder="1" applyAlignment="1" applyProtection="1">
      <alignment horizontal="center" vertical="top" wrapText="1"/>
    </xf>
    <xf numFmtId="0" fontId="2" fillId="19" borderId="6" xfId="1" applyFont="1" applyFill="1" applyBorder="1" applyAlignment="1" applyProtection="1">
      <alignment vertical="top" wrapText="1"/>
    </xf>
    <xf numFmtId="0" fontId="3" fillId="19" borderId="4" xfId="0" applyFont="1" applyFill="1" applyBorder="1" applyAlignment="1">
      <alignment vertical="top"/>
    </xf>
    <xf numFmtId="49" fontId="3" fillId="19" borderId="17" xfId="0" applyNumberFormat="1" applyFont="1" applyFill="1" applyBorder="1" applyAlignment="1">
      <alignment vertical="top"/>
    </xf>
    <xf numFmtId="0" fontId="2" fillId="19" borderId="39" xfId="1" applyFont="1" applyFill="1" applyBorder="1" applyAlignment="1" applyProtection="1">
      <alignment vertical="top" wrapText="1"/>
    </xf>
    <xf numFmtId="0" fontId="3" fillId="19" borderId="33" xfId="0" applyFont="1" applyFill="1" applyBorder="1" applyAlignment="1">
      <alignment vertical="top"/>
    </xf>
    <xf numFmtId="2" fontId="3" fillId="19" borderId="42" xfId="1" applyNumberFormat="1" applyFont="1" applyFill="1" applyBorder="1" applyAlignment="1" applyProtection="1">
      <alignment horizontal="center" vertical="top" wrapText="1"/>
    </xf>
    <xf numFmtId="0" fontId="7" fillId="22" borderId="17" xfId="0" applyFont="1" applyFill="1" applyBorder="1" applyAlignment="1">
      <alignment vertical="top"/>
    </xf>
    <xf numFmtId="0" fontId="7" fillId="22" borderId="18" xfId="0" applyFont="1" applyFill="1" applyBorder="1" applyAlignment="1">
      <alignment vertical="top"/>
    </xf>
    <xf numFmtId="0" fontId="7" fillId="21" borderId="21" xfId="0" applyFont="1" applyFill="1" applyBorder="1" applyAlignment="1">
      <alignment vertical="top"/>
    </xf>
    <xf numFmtId="0" fontId="7" fillId="21" borderId="22" xfId="0" applyFont="1" applyFill="1" applyBorder="1" applyAlignment="1">
      <alignment vertical="top"/>
    </xf>
    <xf numFmtId="0" fontId="5" fillId="21" borderId="28" xfId="1" applyFont="1" applyFill="1" applyBorder="1" applyAlignment="1" applyProtection="1">
      <alignment vertical="top" wrapText="1"/>
    </xf>
    <xf numFmtId="2" fontId="2" fillId="22" borderId="13" xfId="1" applyNumberFormat="1" applyFont="1" applyFill="1" applyBorder="1" applyAlignment="1" applyProtection="1">
      <alignment horizontal="center" vertical="top" wrapText="1"/>
    </xf>
    <xf numFmtId="2" fontId="2" fillId="22" borderId="23" xfId="1" applyNumberFormat="1" applyFont="1" applyFill="1" applyBorder="1" applyAlignment="1" applyProtection="1">
      <alignment horizontal="center" vertical="top" wrapText="1"/>
    </xf>
    <xf numFmtId="2" fontId="2" fillId="22" borderId="32" xfId="1" applyNumberFormat="1" applyFont="1" applyFill="1" applyBorder="1" applyAlignment="1" applyProtection="1">
      <alignment horizontal="center" vertical="top" wrapText="1"/>
    </xf>
    <xf numFmtId="0" fontId="0" fillId="22" borderId="35" xfId="0" applyFont="1" applyFill="1" applyBorder="1" applyAlignment="1">
      <alignment horizontal="center" vertical="top"/>
    </xf>
    <xf numFmtId="0" fontId="0" fillId="22" borderId="15" xfId="0" applyFont="1" applyFill="1" applyBorder="1" applyAlignment="1">
      <alignment horizontal="center" vertical="top"/>
    </xf>
    <xf numFmtId="0" fontId="5" fillId="22" borderId="28" xfId="1" applyFont="1" applyFill="1" applyBorder="1" applyAlignment="1" applyProtection="1">
      <alignment vertical="top" wrapText="1"/>
    </xf>
    <xf numFmtId="0" fontId="6" fillId="20" borderId="9" xfId="0" applyFont="1" applyFill="1" applyBorder="1" applyAlignment="1">
      <alignment horizontal="left" vertical="top" wrapText="1"/>
    </xf>
    <xf numFmtId="0" fontId="14" fillId="5" borderId="41" xfId="0" applyFont="1" applyFill="1" applyBorder="1" applyAlignment="1" applyProtection="1">
      <alignment horizontal="left" vertical="top"/>
    </xf>
    <xf numFmtId="4" fontId="21" fillId="5" borderId="1" xfId="0" applyNumberFormat="1" applyFont="1" applyFill="1" applyBorder="1" applyAlignment="1" applyProtection="1">
      <alignment horizontal="left" vertical="top"/>
    </xf>
    <xf numFmtId="0" fontId="3" fillId="20" borderId="9" xfId="0" applyFont="1" applyFill="1" applyBorder="1" applyAlignment="1">
      <alignment horizontal="left" vertical="top"/>
    </xf>
    <xf numFmtId="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4" fontId="14" fillId="5" borderId="41" xfId="0" applyNumberFormat="1" applyFont="1" applyFill="1" applyBorder="1" applyAlignment="1" applyProtection="1">
      <alignment horizontal="center" vertical="top"/>
    </xf>
    <xf numFmtId="0" fontId="14" fillId="5" borderId="54" xfId="0" applyFont="1" applyFill="1" applyBorder="1" applyAlignment="1" applyProtection="1">
      <alignment horizontal="left" vertical="top"/>
    </xf>
    <xf numFmtId="4" fontId="21" fillId="5" borderId="55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center" vertical="top"/>
    </xf>
    <xf numFmtId="0" fontId="23" fillId="0" borderId="0" xfId="0" applyFont="1" applyFill="1" applyProtection="1"/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center" vertical="center"/>
    </xf>
    <xf numFmtId="4" fontId="11" fillId="23" borderId="2" xfId="1" applyNumberFormat="1" applyFont="1" applyFill="1" applyBorder="1" applyAlignment="1" applyProtection="1">
      <alignment horizontal="center" vertical="center" wrapText="1"/>
    </xf>
    <xf numFmtId="4" fontId="11" fillId="23" borderId="31" xfId="1" applyNumberFormat="1" applyFont="1" applyFill="1" applyBorder="1" applyAlignment="1" applyProtection="1">
      <alignment horizontal="center" vertical="center" wrapText="1"/>
    </xf>
    <xf numFmtId="0" fontId="14" fillId="23" borderId="16" xfId="0" applyFont="1" applyFill="1" applyBorder="1" applyAlignment="1" applyProtection="1">
      <alignment horizontal="center" vertical="center"/>
    </xf>
    <xf numFmtId="0" fontId="14" fillId="23" borderId="17" xfId="0" applyFont="1" applyFill="1" applyBorder="1" applyAlignment="1" applyProtection="1">
      <alignment horizontal="center" vertical="center"/>
    </xf>
    <xf numFmtId="0" fontId="14" fillId="23" borderId="21" xfId="0" applyFont="1" applyFill="1" applyBorder="1" applyAlignment="1" applyProtection="1">
      <alignment horizontal="center" vertical="center"/>
    </xf>
    <xf numFmtId="4" fontId="11" fillId="23" borderId="12" xfId="1" applyNumberFormat="1" applyFont="1" applyFill="1" applyBorder="1" applyAlignment="1" applyProtection="1">
      <alignment horizontal="center" vertical="center" wrapText="1"/>
    </xf>
    <xf numFmtId="4" fontId="7" fillId="21" borderId="22" xfId="0" applyNumberFormat="1" applyFont="1" applyFill="1" applyBorder="1" applyAlignment="1">
      <alignment horizontal="left" vertical="top"/>
    </xf>
    <xf numFmtId="4" fontId="7" fillId="21" borderId="20" xfId="0" applyNumberFormat="1" applyFont="1" applyFill="1" applyBorder="1" applyAlignment="1">
      <alignment horizontal="left" vertical="top"/>
    </xf>
    <xf numFmtId="4" fontId="21" fillId="6" borderId="1" xfId="0" applyNumberFormat="1" applyFont="1" applyFill="1" applyBorder="1" applyAlignment="1" applyProtection="1">
      <alignment horizontal="left" vertical="top"/>
    </xf>
    <xf numFmtId="4" fontId="14" fillId="5" borderId="41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left" vertical="top"/>
    </xf>
    <xf numFmtId="4" fontId="21" fillId="6" borderId="55" xfId="0" applyNumberFormat="1" applyFont="1" applyFill="1" applyBorder="1" applyAlignment="1" applyProtection="1">
      <alignment horizontal="left" vertical="top"/>
    </xf>
    <xf numFmtId="0" fontId="24" fillId="12" borderId="0" xfId="0" applyFont="1" applyFill="1" applyBorder="1" applyAlignment="1">
      <alignment horizontal="center" vertical="top"/>
    </xf>
    <xf numFmtId="0" fontId="9" fillId="12" borderId="0" xfId="0" applyFont="1" applyFill="1" applyBorder="1" applyAlignment="1">
      <alignment horizontal="center" vertical="top"/>
    </xf>
    <xf numFmtId="0" fontId="0" fillId="0" borderId="0" xfId="0" applyProtection="1">
      <protection locked="0"/>
    </xf>
    <xf numFmtId="0" fontId="23" fillId="0" borderId="0" xfId="0" applyFont="1" applyAlignment="1">
      <alignment vertical="center" wrapText="1"/>
    </xf>
    <xf numFmtId="0" fontId="0" fillId="23" borderId="11" xfId="0" applyFont="1" applyFill="1" applyBorder="1" applyAlignment="1" applyProtection="1">
      <alignment horizontal="center" vertical="top"/>
      <protection locked="0"/>
    </xf>
    <xf numFmtId="0" fontId="0" fillId="23" borderId="1" xfId="0" applyFont="1" applyFill="1" applyBorder="1" applyAlignment="1" applyProtection="1">
      <alignment horizontal="center" vertical="top"/>
      <protection locked="0"/>
    </xf>
    <xf numFmtId="4" fontId="19" fillId="20" borderId="9" xfId="0" applyNumberFormat="1" applyFont="1" applyFill="1" applyBorder="1" applyAlignment="1" applyProtection="1">
      <alignment horizontal="center" vertical="top"/>
      <protection locked="0"/>
    </xf>
    <xf numFmtId="0" fontId="5" fillId="21" borderId="26" xfId="1" applyFont="1" applyFill="1" applyBorder="1" applyAlignment="1" applyProtection="1">
      <alignment vertical="top" wrapText="1"/>
      <protection locked="0"/>
    </xf>
    <xf numFmtId="0" fontId="14" fillId="23" borderId="48" xfId="0" applyFont="1" applyFill="1" applyBorder="1" applyAlignment="1" applyProtection="1">
      <alignment horizontal="left" vertical="top"/>
    </xf>
    <xf numFmtId="4" fontId="11" fillId="23" borderId="11" xfId="1" applyNumberFormat="1" applyFont="1" applyFill="1" applyBorder="1" applyAlignment="1" applyProtection="1">
      <alignment horizontal="center" vertical="top"/>
    </xf>
    <xf numFmtId="4" fontId="11" fillId="23" borderId="49" xfId="1" applyNumberFormat="1" applyFont="1" applyFill="1" applyBorder="1" applyAlignment="1" applyProtection="1">
      <alignment horizontal="center" vertical="top"/>
    </xf>
    <xf numFmtId="4" fontId="9" fillId="11" borderId="31" xfId="0" applyNumberFormat="1" applyFont="1" applyFill="1" applyBorder="1" applyAlignment="1">
      <alignment horizontal="center" vertical="top"/>
    </xf>
    <xf numFmtId="4" fontId="2" fillId="21" borderId="12" xfId="1" applyNumberFormat="1" applyFont="1" applyFill="1" applyBorder="1" applyAlignment="1" applyProtection="1">
      <alignment horizontal="center" vertical="top" wrapText="1"/>
    </xf>
    <xf numFmtId="4" fontId="2" fillId="21" borderId="2" xfId="1" applyNumberFormat="1" applyFont="1" applyFill="1" applyBorder="1" applyAlignment="1" applyProtection="1">
      <alignment horizontal="center" vertical="top" wrapText="1"/>
    </xf>
    <xf numFmtId="4" fontId="2" fillId="21" borderId="31" xfId="1" applyNumberFormat="1" applyFont="1" applyFill="1" applyBorder="1" applyAlignment="1" applyProtection="1">
      <alignment horizontal="center" vertical="top" wrapText="1"/>
    </xf>
    <xf numFmtId="4" fontId="0" fillId="21" borderId="11" xfId="0" applyNumberFormat="1" applyFont="1" applyFill="1" applyBorder="1" applyAlignment="1">
      <alignment horizontal="center" vertical="top"/>
    </xf>
    <xf numFmtId="4" fontId="0" fillId="21" borderId="1" xfId="0" applyNumberFormat="1" applyFont="1" applyFill="1" applyBorder="1" applyAlignment="1">
      <alignment horizontal="center" vertical="top"/>
    </xf>
    <xf numFmtId="4" fontId="5" fillId="21" borderId="27" xfId="1" applyNumberFormat="1" applyFont="1" applyFill="1" applyBorder="1" applyAlignment="1" applyProtection="1">
      <alignment vertical="top" wrapText="1"/>
    </xf>
    <xf numFmtId="4" fontId="5" fillId="22" borderId="27" xfId="1" applyNumberFormat="1" applyFont="1" applyFill="1" applyBorder="1" applyAlignment="1" applyProtection="1">
      <alignment vertical="top" wrapText="1"/>
    </xf>
    <xf numFmtId="4" fontId="0" fillId="0" borderId="0" xfId="0" applyNumberFormat="1" applyAlignment="1">
      <alignment vertical="top"/>
    </xf>
    <xf numFmtId="4" fontId="14" fillId="5" borderId="55" xfId="0" applyNumberFormat="1" applyFont="1" applyFill="1" applyBorder="1" applyAlignment="1" applyProtection="1">
      <alignment horizontal="left" vertical="top"/>
    </xf>
    <xf numFmtId="4" fontId="14" fillId="5" borderId="52" xfId="0" applyNumberFormat="1" applyFont="1" applyFill="1" applyBorder="1" applyAlignment="1" applyProtection="1">
      <alignment horizontal="center" vertical="top"/>
    </xf>
    <xf numFmtId="4" fontId="14" fillId="5" borderId="62" xfId="0" applyNumberFormat="1" applyFont="1" applyFill="1" applyBorder="1" applyAlignment="1" applyProtection="1">
      <alignment horizontal="center" vertical="top"/>
    </xf>
    <xf numFmtId="0" fontId="11" fillId="23" borderId="63" xfId="1" applyFont="1" applyFill="1" applyBorder="1" applyAlignment="1" applyProtection="1">
      <alignment horizontal="left" vertical="top" wrapText="1"/>
    </xf>
    <xf numFmtId="0" fontId="11" fillId="23" borderId="47" xfId="1" applyFont="1" applyFill="1" applyBorder="1" applyAlignment="1" applyProtection="1">
      <alignment horizontal="right" vertical="top" wrapText="1"/>
    </xf>
    <xf numFmtId="3" fontId="11" fillId="23" borderId="22" xfId="1" applyNumberFormat="1" applyFont="1" applyFill="1" applyBorder="1" applyAlignment="1" applyProtection="1">
      <alignment horizontal="center" vertical="center" wrapText="1"/>
    </xf>
    <xf numFmtId="3" fontId="11" fillId="23" borderId="0" xfId="1" applyNumberFormat="1" applyFont="1" applyFill="1" applyBorder="1" applyAlignment="1" applyProtection="1">
      <alignment horizontal="center" vertical="center" wrapText="1"/>
    </xf>
    <xf numFmtId="3" fontId="11" fillId="23" borderId="18" xfId="1" applyNumberFormat="1" applyFont="1" applyFill="1" applyBorder="1" applyAlignment="1" applyProtection="1">
      <alignment horizontal="center" vertical="center" wrapText="1"/>
    </xf>
    <xf numFmtId="3" fontId="15" fillId="23" borderId="43" xfId="1" applyNumberFormat="1" applyFont="1" applyFill="1" applyBorder="1" applyAlignment="1" applyProtection="1">
      <alignment horizontal="center" vertical="top" wrapText="1"/>
    </xf>
    <xf numFmtId="3" fontId="0" fillId="0" borderId="0" xfId="0" applyNumberFormat="1" applyAlignment="1" applyProtection="1">
      <alignment horizontal="center"/>
    </xf>
    <xf numFmtId="3" fontId="23" fillId="0" borderId="0" xfId="0" applyNumberFormat="1" applyFont="1" applyAlignment="1" applyProtection="1">
      <alignment horizontal="center" vertical="center"/>
    </xf>
    <xf numFmtId="3" fontId="23" fillId="0" borderId="0" xfId="0" applyNumberFormat="1" applyFont="1" applyAlignment="1">
      <alignment vertical="center" wrapText="1"/>
    </xf>
    <xf numFmtId="3" fontId="11" fillId="25" borderId="16" xfId="1" applyNumberFormat="1" applyFont="1" applyFill="1" applyBorder="1" applyAlignment="1" applyProtection="1">
      <alignment horizontal="center" vertical="top"/>
    </xf>
    <xf numFmtId="3" fontId="11" fillId="25" borderId="0" xfId="1" applyNumberFormat="1" applyFont="1" applyFill="1" applyBorder="1" applyAlignment="1" applyProtection="1">
      <alignment horizontal="center" vertical="top"/>
    </xf>
    <xf numFmtId="3" fontId="11" fillId="10" borderId="16" xfId="1" applyNumberFormat="1" applyFont="1" applyFill="1" applyBorder="1" applyAlignment="1" applyProtection="1">
      <alignment horizontal="center" vertical="top"/>
    </xf>
    <xf numFmtId="3" fontId="11" fillId="10" borderId="0" xfId="1" applyNumberFormat="1" applyFont="1" applyFill="1" applyBorder="1" applyAlignment="1" applyProtection="1">
      <alignment horizontal="center" vertical="top"/>
    </xf>
    <xf numFmtId="3" fontId="11" fillId="6" borderId="0" xfId="1" applyNumberFormat="1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/>
    </xf>
    <xf numFmtId="3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14" fillId="0" borderId="0" xfId="0" applyNumberFormat="1" applyFont="1" applyFill="1" applyBorder="1" applyAlignment="1" applyProtection="1">
      <alignment horizontal="center"/>
    </xf>
    <xf numFmtId="4" fontId="11" fillId="26" borderId="0" xfId="1" applyNumberFormat="1" applyFont="1" applyFill="1" applyBorder="1" applyAlignment="1" applyProtection="1">
      <alignment horizontal="center" vertical="top"/>
    </xf>
    <xf numFmtId="4" fontId="11" fillId="7" borderId="0" xfId="1" applyNumberFormat="1" applyFont="1" applyFill="1" applyBorder="1" applyAlignment="1" applyProtection="1">
      <alignment horizontal="center" vertical="top"/>
    </xf>
    <xf numFmtId="4" fontId="23" fillId="0" borderId="0" xfId="0" applyNumberFormat="1" applyFont="1" applyAlignment="1">
      <alignment vertical="center" wrapText="1"/>
    </xf>
    <xf numFmtId="0" fontId="14" fillId="0" borderId="16" xfId="0" applyFont="1" applyFill="1" applyBorder="1" applyAlignment="1" applyProtection="1">
      <alignment horizontal="center"/>
    </xf>
    <xf numFmtId="0" fontId="14" fillId="0" borderId="53" xfId="0" applyFont="1" applyFill="1" applyBorder="1" applyAlignment="1" applyProtection="1">
      <alignment horizontal="center"/>
    </xf>
    <xf numFmtId="3" fontId="11" fillId="6" borderId="16" xfId="1" applyNumberFormat="1" applyFont="1" applyFill="1" applyBorder="1" applyAlignment="1" applyProtection="1">
      <alignment horizontal="center" vertical="top"/>
    </xf>
    <xf numFmtId="3" fontId="11" fillId="6" borderId="53" xfId="1" applyNumberFormat="1" applyFont="1" applyFill="1" applyBorder="1" applyAlignment="1" applyProtection="1">
      <alignment horizontal="center" vertical="top"/>
    </xf>
    <xf numFmtId="0" fontId="11" fillId="23" borderId="62" xfId="1" applyFont="1" applyFill="1" applyBorder="1" applyAlignment="1" applyProtection="1">
      <alignment horizontal="left" vertical="top" wrapText="1"/>
    </xf>
    <xf numFmtId="0" fontId="11" fillId="23" borderId="65" xfId="1" applyFont="1" applyFill="1" applyBorder="1" applyAlignment="1" applyProtection="1">
      <alignment horizontal="right" vertical="top" wrapText="1"/>
    </xf>
    <xf numFmtId="3" fontId="0" fillId="0" borderId="0" xfId="0" applyNumberFormat="1" applyFill="1" applyProtection="1"/>
    <xf numFmtId="4" fontId="11" fillId="23" borderId="25" xfId="1" applyNumberFormat="1" applyFont="1" applyFill="1" applyBorder="1" applyAlignment="1" applyProtection="1">
      <alignment horizontal="center" vertical="center" wrapText="1"/>
    </xf>
    <xf numFmtId="4" fontId="11" fillId="23" borderId="4" xfId="1" applyNumberFormat="1" applyFont="1" applyFill="1" applyBorder="1" applyAlignment="1" applyProtection="1">
      <alignment horizontal="center" vertical="center" wrapText="1"/>
    </xf>
    <xf numFmtId="4" fontId="11" fillId="23" borderId="33" xfId="1" applyNumberFormat="1" applyFont="1" applyFill="1" applyBorder="1" applyAlignment="1" applyProtection="1">
      <alignment horizontal="center" vertical="center" wrapText="1"/>
    </xf>
    <xf numFmtId="4" fontId="15" fillId="23" borderId="43" xfId="1" applyNumberFormat="1" applyFont="1" applyFill="1" applyBorder="1" applyAlignment="1" applyProtection="1">
      <alignment horizontal="center" vertical="top" wrapText="1"/>
    </xf>
    <xf numFmtId="4" fontId="11" fillId="23" borderId="13" xfId="1" applyNumberFormat="1" applyFont="1" applyFill="1" applyBorder="1" applyAlignment="1" applyProtection="1">
      <alignment horizontal="center" vertical="center" wrapText="1"/>
    </xf>
    <xf numFmtId="4" fontId="11" fillId="23" borderId="23" xfId="1" applyNumberFormat="1" applyFont="1" applyFill="1" applyBorder="1" applyAlignment="1" applyProtection="1">
      <alignment horizontal="center" vertical="center" wrapText="1"/>
    </xf>
    <xf numFmtId="4" fontId="11" fillId="23" borderId="32" xfId="1" applyNumberFormat="1" applyFont="1" applyFill="1" applyBorder="1" applyAlignment="1" applyProtection="1">
      <alignment horizontal="center" vertical="center" wrapText="1"/>
    </xf>
    <xf numFmtId="0" fontId="11" fillId="23" borderId="16" xfId="1" applyFont="1" applyFill="1" applyBorder="1" applyAlignment="1" applyProtection="1">
      <alignment horizontal="left" vertical="top" wrapText="1"/>
    </xf>
    <xf numFmtId="0" fontId="14" fillId="23" borderId="8" xfId="0" applyFont="1" applyFill="1" applyBorder="1" applyAlignment="1" applyProtection="1">
      <alignment horizontal="left" vertical="top"/>
    </xf>
    <xf numFmtId="4" fontId="11" fillId="23" borderId="56" xfId="1" applyNumberFormat="1" applyFont="1" applyFill="1" applyBorder="1" applyAlignment="1" applyProtection="1">
      <alignment horizontal="center" vertical="top"/>
    </xf>
    <xf numFmtId="2" fontId="12" fillId="27" borderId="15" xfId="1" applyNumberFormat="1" applyFont="1" applyFill="1" applyBorder="1" applyAlignment="1" applyProtection="1">
      <alignment horizontal="center" vertical="top" wrapText="1"/>
    </xf>
    <xf numFmtId="0" fontId="11" fillId="23" borderId="33" xfId="1" applyFont="1" applyFill="1" applyBorder="1" applyAlignment="1" applyProtection="1">
      <alignment horizontal="right" vertical="top" wrapText="1"/>
    </xf>
    <xf numFmtId="2" fontId="12" fillId="27" borderId="69" xfId="1" applyNumberFormat="1" applyFont="1" applyFill="1" applyBorder="1" applyAlignment="1" applyProtection="1">
      <alignment horizontal="center" vertical="top" wrapText="1"/>
    </xf>
    <xf numFmtId="0" fontId="20" fillId="23" borderId="56" xfId="1" applyFont="1" applyFill="1" applyBorder="1" applyAlignment="1" applyProtection="1">
      <alignment horizontal="left" vertical="top" wrapText="1"/>
    </xf>
    <xf numFmtId="165" fontId="12" fillId="13" borderId="66" xfId="1" applyNumberFormat="1" applyFont="1" applyFill="1" applyBorder="1" applyAlignment="1" applyProtection="1">
      <alignment horizontal="center" vertical="center" wrapText="1"/>
    </xf>
    <xf numFmtId="4" fontId="11" fillId="9" borderId="13" xfId="0" applyNumberFormat="1" applyFont="1" applyFill="1" applyBorder="1" applyAlignment="1" applyProtection="1">
      <alignment horizontal="center" vertical="top"/>
    </xf>
    <xf numFmtId="0" fontId="20" fillId="23" borderId="8" xfId="1" applyFont="1" applyFill="1" applyBorder="1" applyAlignment="1" applyProtection="1">
      <alignment horizontal="left" vertical="top" wrapText="1"/>
    </xf>
    <xf numFmtId="2" fontId="12" fillId="27" borderId="64" xfId="1" applyNumberFormat="1" applyFont="1" applyFill="1" applyBorder="1" applyAlignment="1" applyProtection="1">
      <alignment horizontal="center" vertical="top" wrapText="1"/>
    </xf>
    <xf numFmtId="0" fontId="3" fillId="9" borderId="69" xfId="1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2" fontId="20" fillId="5" borderId="62" xfId="1" applyNumberFormat="1" applyFont="1" applyFill="1" applyBorder="1" applyAlignment="1" applyProtection="1">
      <alignment horizontal="left" vertical="top" wrapText="1"/>
    </xf>
    <xf numFmtId="0" fontId="3" fillId="5" borderId="18" xfId="0" applyFont="1" applyFill="1" applyBorder="1" applyAlignment="1" applyProtection="1">
      <alignment horizontal="left"/>
    </xf>
    <xf numFmtId="0" fontId="3" fillId="5" borderId="18" xfId="0" applyFont="1" applyFill="1" applyBorder="1" applyAlignment="1" applyProtection="1">
      <alignment horizontal="center"/>
    </xf>
    <xf numFmtId="2" fontId="20" fillId="5" borderId="55" xfId="1" applyNumberFormat="1" applyFont="1" applyFill="1" applyBorder="1" applyAlignment="1" applyProtection="1">
      <alignment horizontal="center" vertical="top" wrapText="1"/>
    </xf>
    <xf numFmtId="2" fontId="20" fillId="5" borderId="63" xfId="1" applyNumberFormat="1" applyFont="1" applyFill="1" applyBorder="1" applyAlignment="1" applyProtection="1">
      <alignment horizontal="left" vertical="top" wrapText="1"/>
    </xf>
    <xf numFmtId="2" fontId="20" fillId="5" borderId="46" xfId="1" applyNumberFormat="1" applyFont="1" applyFill="1" applyBorder="1" applyAlignment="1" applyProtection="1">
      <alignment horizontal="center" vertical="top" wrapText="1"/>
    </xf>
    <xf numFmtId="4" fontId="15" fillId="23" borderId="57" xfId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11" fillId="23" borderId="71" xfId="1" applyNumberFormat="1" applyFont="1" applyFill="1" applyBorder="1" applyAlignment="1" applyProtection="1">
      <alignment horizontal="center" vertical="center" wrapText="1"/>
    </xf>
    <xf numFmtId="4" fontId="11" fillId="23" borderId="72" xfId="1" applyNumberFormat="1" applyFont="1" applyFill="1" applyBorder="1" applyAlignment="1" applyProtection="1">
      <alignment horizontal="center" vertical="center" wrapText="1"/>
    </xf>
    <xf numFmtId="4" fontId="11" fillId="23" borderId="68" xfId="1" applyNumberFormat="1" applyFont="1" applyFill="1" applyBorder="1" applyAlignment="1" applyProtection="1">
      <alignment horizontal="center" vertical="center" wrapText="1"/>
    </xf>
    <xf numFmtId="4" fontId="14" fillId="0" borderId="72" xfId="0" applyNumberFormat="1" applyFont="1" applyFill="1" applyBorder="1" applyAlignment="1" applyProtection="1">
      <alignment horizontal="center"/>
    </xf>
    <xf numFmtId="4" fontId="11" fillId="24" borderId="72" xfId="1" applyNumberFormat="1" applyFont="1" applyFill="1" applyBorder="1" applyAlignment="1" applyProtection="1">
      <alignment horizontal="center" vertical="top"/>
    </xf>
    <xf numFmtId="4" fontId="11" fillId="24" borderId="73" xfId="1" applyNumberFormat="1" applyFont="1" applyFill="1" applyBorder="1" applyAlignment="1" applyProtection="1">
      <alignment horizontal="center" vertical="top"/>
    </xf>
    <xf numFmtId="4" fontId="15" fillId="23" borderId="70" xfId="1" applyNumberFormat="1" applyFont="1" applyFill="1" applyBorder="1" applyAlignment="1" applyProtection="1">
      <alignment horizontal="center" vertical="top" wrapText="1"/>
    </xf>
    <xf numFmtId="4" fontId="0" fillId="0" borderId="72" xfId="0" applyNumberFormat="1" applyBorder="1" applyAlignment="1" applyProtection="1">
      <alignment horizontal="center"/>
    </xf>
    <xf numFmtId="4" fontId="0" fillId="0" borderId="68" xfId="0" applyNumberFormat="1" applyBorder="1" applyAlignment="1" applyProtection="1">
      <alignment horizontal="center"/>
    </xf>
    <xf numFmtId="0" fontId="11" fillId="0" borderId="50" xfId="1" applyFont="1" applyFill="1" applyBorder="1" applyAlignment="1" applyProtection="1">
      <alignment vertical="top" wrapText="1"/>
    </xf>
    <xf numFmtId="2" fontId="20" fillId="5" borderId="7" xfId="1" applyNumberFormat="1" applyFont="1" applyFill="1" applyBorder="1" applyAlignment="1" applyProtection="1">
      <alignment vertical="top" wrapText="1"/>
    </xf>
    <xf numFmtId="4" fontId="11" fillId="15" borderId="48" xfId="0" applyNumberFormat="1" applyFont="1" applyFill="1" applyBorder="1" applyAlignment="1" applyProtection="1">
      <alignment horizontal="center" vertical="top"/>
    </xf>
    <xf numFmtId="4" fontId="11" fillId="15" borderId="7" xfId="0" applyNumberFormat="1" applyFont="1" applyFill="1" applyBorder="1" applyAlignment="1" applyProtection="1">
      <alignment horizontal="left" vertical="top"/>
    </xf>
    <xf numFmtId="4" fontId="11" fillId="15" borderId="52" xfId="0" applyNumberFormat="1" applyFont="1" applyFill="1" applyBorder="1" applyAlignment="1" applyProtection="1">
      <alignment horizontal="center" vertical="top"/>
    </xf>
    <xf numFmtId="4" fontId="11" fillId="15" borderId="41" xfId="0" applyNumberFormat="1" applyFont="1" applyFill="1" applyBorder="1" applyAlignment="1" applyProtection="1">
      <alignment horizontal="left" vertical="top"/>
    </xf>
    <xf numFmtId="4" fontId="11" fillId="15" borderId="59" xfId="0" applyNumberFormat="1" applyFont="1" applyFill="1" applyBorder="1" applyAlignment="1" applyProtection="1">
      <alignment horizontal="center" vertical="top"/>
    </xf>
    <xf numFmtId="4" fontId="11" fillId="15" borderId="44" xfId="0" applyNumberFormat="1" applyFont="1" applyFill="1" applyBorder="1" applyAlignment="1" applyProtection="1">
      <alignment horizontal="left" vertical="top"/>
    </xf>
    <xf numFmtId="0" fontId="20" fillId="28" borderId="8" xfId="1" applyFont="1" applyFill="1" applyBorder="1" applyAlignment="1" applyProtection="1">
      <alignment horizontal="left" vertical="top" wrapText="1"/>
    </xf>
    <xf numFmtId="0" fontId="20" fillId="28" borderId="56" xfId="1" applyFont="1" applyFill="1" applyBorder="1" applyAlignment="1" applyProtection="1">
      <alignment horizontal="left" vertical="top" wrapText="1"/>
    </xf>
    <xf numFmtId="4" fontId="15" fillId="28" borderId="66" xfId="1" applyNumberFormat="1" applyFont="1" applyFill="1" applyBorder="1" applyAlignment="1" applyProtection="1">
      <alignment horizontal="center" vertical="top" wrapText="1"/>
    </xf>
    <xf numFmtId="4" fontId="11" fillId="9" borderId="15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Protection="1"/>
    <xf numFmtId="4" fontId="14" fillId="13" borderId="0" xfId="0" applyNumberFormat="1" applyFont="1" applyFill="1" applyBorder="1" applyAlignment="1" applyProtection="1">
      <alignment horizontal="center"/>
    </xf>
    <xf numFmtId="3" fontId="11" fillId="13" borderId="28" xfId="0" applyNumberFormat="1" applyFont="1" applyFill="1" applyBorder="1" applyAlignment="1" applyProtection="1">
      <alignment horizontal="center" vertical="top"/>
    </xf>
    <xf numFmtId="3" fontId="11" fillId="13" borderId="61" xfId="0" applyNumberFormat="1" applyFont="1" applyFill="1" applyBorder="1" applyAlignment="1" applyProtection="1">
      <alignment horizontal="center" vertical="top"/>
    </xf>
    <xf numFmtId="3" fontId="11" fillId="23" borderId="17" xfId="1" applyNumberFormat="1" applyFont="1" applyFill="1" applyBorder="1" applyAlignment="1" applyProtection="1">
      <alignment horizontal="center" vertical="center" wrapText="1"/>
    </xf>
    <xf numFmtId="3" fontId="11" fillId="23" borderId="19" xfId="1" applyNumberFormat="1" applyFont="1" applyFill="1" applyBorder="1" applyAlignment="1" applyProtection="1">
      <alignment horizontal="center" vertical="center" wrapText="1"/>
    </xf>
    <xf numFmtId="3" fontId="11" fillId="23" borderId="16" xfId="1" applyNumberFormat="1" applyFont="1" applyFill="1" applyBorder="1" applyAlignment="1" applyProtection="1">
      <alignment horizontal="center" vertical="center" wrapText="1"/>
    </xf>
    <xf numFmtId="3" fontId="11" fillId="23" borderId="53" xfId="1" applyNumberFormat="1" applyFont="1" applyFill="1" applyBorder="1" applyAlignment="1" applyProtection="1">
      <alignment horizontal="center" vertical="center" wrapText="1"/>
    </xf>
    <xf numFmtId="4" fontId="11" fillId="23" borderId="0" xfId="1" applyNumberFormat="1" applyFont="1" applyFill="1" applyBorder="1" applyAlignment="1" applyProtection="1">
      <alignment horizontal="center" vertical="center" wrapText="1"/>
    </xf>
    <xf numFmtId="3" fontId="11" fillId="13" borderId="48" xfId="1" applyNumberFormat="1" applyFont="1" applyFill="1" applyBorder="1" applyAlignment="1" applyProtection="1">
      <alignment horizontal="center" vertical="top"/>
    </xf>
    <xf numFmtId="3" fontId="11" fillId="13" borderId="51" xfId="1" applyNumberFormat="1" applyFont="1" applyFill="1" applyBorder="1" applyAlignment="1" applyProtection="1">
      <alignment horizontal="center" vertical="top"/>
    </xf>
    <xf numFmtId="4" fontId="11" fillId="23" borderId="18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vertical="center" wrapText="1"/>
    </xf>
    <xf numFmtId="4" fontId="11" fillId="21" borderId="50" xfId="1" applyNumberFormat="1" applyFont="1" applyFill="1" applyBorder="1" applyAlignment="1" applyProtection="1">
      <alignment horizontal="center" vertical="top"/>
    </xf>
    <xf numFmtId="165" fontId="11" fillId="22" borderId="50" xfId="1" applyNumberFormat="1" applyFont="1" applyFill="1" applyBorder="1" applyAlignment="1" applyProtection="1">
      <alignment horizontal="center" vertical="top"/>
    </xf>
    <xf numFmtId="3" fontId="11" fillId="23" borderId="21" xfId="1" applyNumberFormat="1" applyFont="1" applyFill="1" applyBorder="1" applyAlignment="1" applyProtection="1">
      <alignment horizontal="center" vertical="center" wrapText="1"/>
    </xf>
    <xf numFmtId="3" fontId="11" fillId="23" borderId="20" xfId="1" applyNumberFormat="1" applyFont="1" applyFill="1" applyBorder="1" applyAlignment="1" applyProtection="1">
      <alignment horizontal="center" vertical="center" wrapText="1"/>
    </xf>
    <xf numFmtId="4" fontId="11" fillId="23" borderId="22" xfId="1" applyNumberFormat="1" applyFont="1" applyFill="1" applyBorder="1" applyAlignment="1" applyProtection="1">
      <alignment horizontal="center" vertical="center" wrapText="1"/>
    </xf>
    <xf numFmtId="4" fontId="15" fillId="23" borderId="58" xfId="1" applyNumberFormat="1" applyFont="1" applyFill="1" applyBorder="1" applyAlignment="1" applyProtection="1">
      <alignment horizontal="center" vertical="top" wrapText="1"/>
    </xf>
    <xf numFmtId="4" fontId="15" fillId="23" borderId="9" xfId="1" applyNumberFormat="1" applyFont="1" applyFill="1" applyBorder="1" applyAlignment="1" applyProtection="1">
      <alignment horizontal="center" vertical="top" wrapText="1"/>
    </xf>
    <xf numFmtId="4" fontId="15" fillId="23" borderId="10" xfId="1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/>
    </xf>
    <xf numFmtId="3" fontId="15" fillId="23" borderId="67" xfId="1" applyNumberFormat="1" applyFont="1" applyFill="1" applyBorder="1" applyAlignment="1" applyProtection="1">
      <alignment vertical="top" wrapText="1"/>
    </xf>
    <xf numFmtId="3" fontId="11" fillId="13" borderId="50" xfId="1" applyNumberFormat="1" applyFont="1" applyFill="1" applyBorder="1" applyAlignment="1" applyProtection="1">
      <alignment horizontal="center" vertical="top"/>
    </xf>
    <xf numFmtId="3" fontId="11" fillId="13" borderId="60" xfId="0" applyNumberFormat="1" applyFont="1" applyFill="1" applyBorder="1" applyAlignment="1" applyProtection="1">
      <alignment horizontal="center" vertical="top"/>
    </xf>
    <xf numFmtId="3" fontId="15" fillId="23" borderId="5" xfId="1" applyNumberFormat="1" applyFont="1" applyFill="1" applyBorder="1" applyAlignment="1" applyProtection="1">
      <alignment horizontal="center" vertical="top" wrapText="1"/>
    </xf>
    <xf numFmtId="3" fontId="11" fillId="13" borderId="52" xfId="1" applyNumberFormat="1" applyFont="1" applyFill="1" applyBorder="1" applyAlignment="1" applyProtection="1">
      <alignment horizontal="center" vertical="top"/>
    </xf>
    <xf numFmtId="3" fontId="11" fillId="13" borderId="43" xfId="0" applyNumberFormat="1" applyFont="1" applyFill="1" applyBorder="1" applyAlignment="1" applyProtection="1">
      <alignment horizontal="center" vertical="top"/>
    </xf>
    <xf numFmtId="3" fontId="11" fillId="13" borderId="62" xfId="1" applyNumberFormat="1" applyFont="1" applyFill="1" applyBorder="1" applyAlignment="1" applyProtection="1">
      <alignment horizontal="center" vertical="top"/>
    </xf>
    <xf numFmtId="165" fontId="11" fillId="22" borderId="7" xfId="1" applyNumberFormat="1" applyFont="1" applyFill="1" applyBorder="1" applyAlignment="1" applyProtection="1">
      <alignment vertical="top"/>
    </xf>
    <xf numFmtId="4" fontId="15" fillId="23" borderId="58" xfId="1" applyNumberFormat="1" applyFont="1" applyFill="1" applyBorder="1" applyAlignment="1" applyProtection="1">
      <alignment vertical="top" wrapText="1"/>
    </xf>
    <xf numFmtId="4" fontId="11" fillId="23" borderId="24" xfId="1" applyNumberFormat="1" applyFont="1" applyFill="1" applyBorder="1" applyAlignment="1" applyProtection="1">
      <alignment vertical="center" wrapText="1"/>
    </xf>
    <xf numFmtId="4" fontId="11" fillId="23" borderId="22" xfId="1" applyNumberFormat="1" applyFont="1" applyFill="1" applyBorder="1" applyAlignment="1" applyProtection="1">
      <alignment vertical="center" wrapText="1"/>
    </xf>
    <xf numFmtId="4" fontId="11" fillId="23" borderId="6" xfId="1" applyNumberFormat="1" applyFont="1" applyFill="1" applyBorder="1" applyAlignment="1" applyProtection="1">
      <alignment vertical="center" wrapText="1"/>
    </xf>
    <xf numFmtId="4" fontId="11" fillId="23" borderId="0" xfId="1" applyNumberFormat="1" applyFont="1" applyFill="1" applyBorder="1" applyAlignment="1" applyProtection="1">
      <alignment vertical="center" wrapText="1"/>
    </xf>
    <xf numFmtId="4" fontId="11" fillId="23" borderId="39" xfId="1" applyNumberFormat="1" applyFont="1" applyFill="1" applyBorder="1" applyAlignment="1" applyProtection="1">
      <alignment vertical="center" wrapText="1"/>
    </xf>
    <xf numFmtId="4" fontId="11" fillId="23" borderId="18" xfId="1" applyNumberFormat="1" applyFont="1" applyFill="1" applyBorder="1" applyAlignment="1" applyProtection="1">
      <alignment vertical="center" wrapText="1"/>
    </xf>
    <xf numFmtId="4" fontId="11" fillId="21" borderId="7" xfId="1" applyNumberFormat="1" applyFont="1" applyFill="1" applyBorder="1" applyAlignment="1" applyProtection="1">
      <alignment vertical="top"/>
    </xf>
    <xf numFmtId="4" fontId="11" fillId="21" borderId="50" xfId="1" applyNumberFormat="1" applyFont="1" applyFill="1" applyBorder="1" applyAlignment="1" applyProtection="1">
      <alignment vertical="top"/>
    </xf>
    <xf numFmtId="4" fontId="11" fillId="21" borderId="49" xfId="1" applyNumberFormat="1" applyFont="1" applyFill="1" applyBorder="1" applyAlignment="1" applyProtection="1">
      <alignment vertical="top"/>
    </xf>
    <xf numFmtId="4" fontId="15" fillId="23" borderId="9" xfId="1" applyNumberFormat="1" applyFont="1" applyFill="1" applyBorder="1" applyAlignment="1" applyProtection="1">
      <alignment vertical="top" wrapText="1"/>
    </xf>
    <xf numFmtId="4" fontId="15" fillId="23" borderId="56" xfId="1" applyNumberFormat="1" applyFont="1" applyFill="1" applyBorder="1" applyAlignment="1" applyProtection="1">
      <alignment vertical="top" wrapText="1"/>
    </xf>
    <xf numFmtId="4" fontId="11" fillId="23" borderId="25" xfId="1" applyNumberFormat="1" applyFont="1" applyFill="1" applyBorder="1" applyAlignment="1" applyProtection="1">
      <alignment vertical="center" wrapText="1"/>
    </xf>
    <xf numFmtId="4" fontId="11" fillId="23" borderId="4" xfId="1" applyNumberFormat="1" applyFont="1" applyFill="1" applyBorder="1" applyAlignment="1" applyProtection="1">
      <alignment vertical="center" wrapText="1"/>
    </xf>
    <xf numFmtId="4" fontId="11" fillId="23" borderId="33" xfId="1" applyNumberFormat="1" applyFont="1" applyFill="1" applyBorder="1" applyAlignment="1" applyProtection="1">
      <alignment vertical="center" wrapText="1"/>
    </xf>
    <xf numFmtId="4" fontId="11" fillId="23" borderId="7" xfId="1" applyNumberFormat="1" applyFont="1" applyFill="1" applyBorder="1" applyAlignment="1" applyProtection="1">
      <alignment horizontal="center" vertical="top"/>
    </xf>
    <xf numFmtId="4" fontId="30" fillId="23" borderId="58" xfId="1" applyNumberFormat="1" applyFont="1" applyFill="1" applyBorder="1" applyAlignment="1" applyProtection="1">
      <alignment horizontal="center" vertical="top" wrapText="1"/>
    </xf>
    <xf numFmtId="2" fontId="20" fillId="5" borderId="50" xfId="1" applyNumberFormat="1" applyFont="1" applyFill="1" applyBorder="1" applyAlignment="1" applyProtection="1">
      <alignment horizontal="center" vertical="top" wrapText="1"/>
    </xf>
    <xf numFmtId="2" fontId="20" fillId="5" borderId="60" xfId="1" applyNumberFormat="1" applyFont="1" applyFill="1" applyBorder="1" applyAlignment="1" applyProtection="1">
      <alignment horizontal="center" vertical="top" wrapText="1"/>
    </xf>
    <xf numFmtId="4" fontId="20" fillId="5" borderId="50" xfId="1" applyNumberFormat="1" applyFont="1" applyFill="1" applyBorder="1" applyAlignment="1" applyProtection="1">
      <alignment vertical="top" wrapText="1"/>
    </xf>
    <xf numFmtId="4" fontId="20" fillId="5" borderId="51" xfId="1" applyNumberFormat="1" applyFont="1" applyFill="1" applyBorder="1" applyAlignment="1" applyProtection="1">
      <alignment vertical="top" wrapText="1"/>
    </xf>
    <xf numFmtId="4" fontId="20" fillId="5" borderId="60" xfId="1" applyNumberFormat="1" applyFont="1" applyFill="1" applyBorder="1" applyAlignment="1" applyProtection="1">
      <alignment horizontal="center" vertical="top" wrapText="1"/>
    </xf>
    <xf numFmtId="4" fontId="20" fillId="5" borderId="61" xfId="1" applyNumberFormat="1" applyFont="1" applyFill="1" applyBorder="1" applyAlignment="1" applyProtection="1">
      <alignment horizontal="center" vertical="top" wrapText="1"/>
    </xf>
    <xf numFmtId="4" fontId="11" fillId="23" borderId="20" xfId="1" applyNumberFormat="1" applyFont="1" applyFill="1" applyBorder="1" applyAlignment="1" applyProtection="1">
      <alignment horizontal="center" vertical="center" wrapText="1"/>
    </xf>
    <xf numFmtId="4" fontId="11" fillId="23" borderId="53" xfId="1" applyNumberFormat="1" applyFont="1" applyFill="1" applyBorder="1" applyAlignment="1" applyProtection="1">
      <alignment horizontal="center" vertical="center" wrapText="1"/>
    </xf>
    <xf numFmtId="4" fontId="11" fillId="23" borderId="19" xfId="1" applyNumberFormat="1" applyFont="1" applyFill="1" applyBorder="1" applyAlignment="1" applyProtection="1">
      <alignment horizontal="center" vertical="center" wrapText="1"/>
    </xf>
    <xf numFmtId="165" fontId="11" fillId="22" borderId="51" xfId="1" applyNumberFormat="1" applyFont="1" applyFill="1" applyBorder="1" applyAlignment="1" applyProtection="1">
      <alignment horizontal="center" vertical="top"/>
    </xf>
    <xf numFmtId="4" fontId="11" fillId="21" borderId="41" xfId="0" applyNumberFormat="1" applyFont="1" applyFill="1" applyBorder="1" applyAlignment="1" applyProtection="1">
      <alignment vertical="top"/>
    </xf>
    <xf numFmtId="4" fontId="11" fillId="21" borderId="43" xfId="0" applyNumberFormat="1" applyFont="1" applyFill="1" applyBorder="1" applyAlignment="1" applyProtection="1">
      <alignment horizontal="center" vertical="top"/>
    </xf>
    <xf numFmtId="4" fontId="11" fillId="21" borderId="43" xfId="0" applyNumberFormat="1" applyFont="1" applyFill="1" applyBorder="1" applyAlignment="1" applyProtection="1">
      <alignment vertical="top"/>
    </xf>
    <xf numFmtId="4" fontId="11" fillId="21" borderId="42" xfId="0" applyNumberFormat="1" applyFont="1" applyFill="1" applyBorder="1" applyAlignment="1" applyProtection="1">
      <alignment vertical="top"/>
    </xf>
    <xf numFmtId="165" fontId="11" fillId="22" borderId="41" xfId="0" applyNumberFormat="1" applyFont="1" applyFill="1" applyBorder="1" applyAlignment="1" applyProtection="1">
      <alignment vertical="top"/>
    </xf>
    <xf numFmtId="165" fontId="11" fillId="22" borderId="43" xfId="0" applyNumberFormat="1" applyFont="1" applyFill="1" applyBorder="1" applyAlignment="1" applyProtection="1">
      <alignment horizontal="center" vertical="top"/>
    </xf>
    <xf numFmtId="165" fontId="11" fillId="22" borderId="67" xfId="0" applyNumberFormat="1" applyFont="1" applyFill="1" applyBorder="1" applyAlignment="1" applyProtection="1">
      <alignment horizontal="center" vertical="top"/>
    </xf>
    <xf numFmtId="4" fontId="11" fillId="21" borderId="54" xfId="0" applyNumberFormat="1" applyFont="1" applyFill="1" applyBorder="1" applyAlignment="1" applyProtection="1">
      <alignment vertical="top"/>
    </xf>
    <xf numFmtId="4" fontId="11" fillId="21" borderId="60" xfId="0" applyNumberFormat="1" applyFont="1" applyFill="1" applyBorder="1" applyAlignment="1" applyProtection="1">
      <alignment horizontal="center" vertical="top"/>
    </xf>
    <xf numFmtId="4" fontId="11" fillId="21" borderId="60" xfId="0" applyNumberFormat="1" applyFont="1" applyFill="1" applyBorder="1" applyAlignment="1" applyProtection="1">
      <alignment vertical="top"/>
    </xf>
    <xf numFmtId="4" fontId="11" fillId="21" borderId="65" xfId="0" applyNumberFormat="1" applyFont="1" applyFill="1" applyBorder="1" applyAlignment="1" applyProtection="1">
      <alignment vertical="top"/>
    </xf>
    <xf numFmtId="165" fontId="11" fillId="22" borderId="54" xfId="0" applyNumberFormat="1" applyFont="1" applyFill="1" applyBorder="1" applyAlignment="1" applyProtection="1">
      <alignment vertical="top"/>
    </xf>
    <xf numFmtId="165" fontId="11" fillId="22" borderId="60" xfId="0" applyNumberFormat="1" applyFont="1" applyFill="1" applyBorder="1" applyAlignment="1" applyProtection="1">
      <alignment horizontal="center" vertical="top"/>
    </xf>
    <xf numFmtId="165" fontId="11" fillId="22" borderId="61" xfId="0" applyNumberFormat="1" applyFont="1" applyFill="1" applyBorder="1" applyAlignment="1" applyProtection="1">
      <alignment horizontal="center" vertical="top"/>
    </xf>
    <xf numFmtId="2" fontId="31" fillId="5" borderId="3" xfId="1" applyNumberFormat="1" applyFont="1" applyFill="1" applyBorder="1" applyAlignment="1" applyProtection="1">
      <alignment horizontal="center" vertical="top" wrapText="1"/>
    </xf>
    <xf numFmtId="2" fontId="31" fillId="5" borderId="50" xfId="1" applyNumberFormat="1" applyFont="1" applyFill="1" applyBorder="1" applyAlignment="1" applyProtection="1">
      <alignment horizontal="center" vertical="top" wrapText="1"/>
    </xf>
    <xf numFmtId="2" fontId="31" fillId="5" borderId="54" xfId="1" applyNumberFormat="1" applyFont="1" applyFill="1" applyBorder="1" applyAlignment="1" applyProtection="1">
      <alignment horizontal="center" vertical="top" wrapText="1"/>
    </xf>
    <xf numFmtId="2" fontId="31" fillId="5" borderId="60" xfId="1" applyNumberFormat="1" applyFont="1" applyFill="1" applyBorder="1" applyAlignment="1" applyProtection="1">
      <alignment horizontal="center" vertical="top" wrapText="1"/>
    </xf>
    <xf numFmtId="2" fontId="31" fillId="5" borderId="47" xfId="1" applyNumberFormat="1" applyFont="1" applyFill="1" applyBorder="1" applyAlignment="1" applyProtection="1">
      <alignment horizontal="center" vertical="top" wrapText="1"/>
    </xf>
    <xf numFmtId="2" fontId="31" fillId="5" borderId="65" xfId="1" applyNumberFormat="1" applyFont="1" applyFill="1" applyBorder="1" applyAlignment="1" applyProtection="1">
      <alignment horizontal="center" vertical="top" wrapText="1"/>
    </xf>
    <xf numFmtId="4" fontId="28" fillId="27" borderId="8" xfId="0" applyNumberFormat="1" applyFont="1" applyFill="1" applyBorder="1" applyAlignment="1" applyProtection="1">
      <alignment horizontal="center"/>
    </xf>
    <xf numFmtId="0" fontId="11" fillId="27" borderId="9" xfId="1" applyFont="1" applyFill="1" applyBorder="1" applyAlignment="1" applyProtection="1">
      <alignment horizontal="center" vertical="center" wrapText="1"/>
    </xf>
    <xf numFmtId="0" fontId="29" fillId="27" borderId="10" xfId="1" applyFont="1" applyFill="1" applyBorder="1" applyAlignment="1" applyProtection="1">
      <alignment horizontal="center" vertical="center" wrapText="1"/>
    </xf>
    <xf numFmtId="4" fontId="0" fillId="27" borderId="8" xfId="0" applyNumberFormat="1" applyFill="1" applyBorder="1" applyAlignment="1" applyProtection="1">
      <alignment horizontal="center"/>
    </xf>
    <xf numFmtId="0" fontId="27" fillId="27" borderId="10" xfId="1" applyFont="1" applyFill="1" applyBorder="1" applyAlignment="1" applyProtection="1">
      <alignment vertical="center" wrapText="1"/>
    </xf>
    <xf numFmtId="0" fontId="11" fillId="27" borderId="8" xfId="1" applyFont="1" applyFill="1" applyBorder="1" applyAlignment="1" applyProtection="1">
      <alignment horizontal="left" vertical="center" wrapText="1"/>
    </xf>
    <xf numFmtId="0" fontId="11" fillId="27" borderId="56" xfId="1" applyFont="1" applyFill="1" applyBorder="1" applyAlignment="1" applyProtection="1">
      <alignment horizontal="center" vertical="center" wrapText="1"/>
    </xf>
    <xf numFmtId="166" fontId="12" fillId="27" borderId="57" xfId="1" applyNumberFormat="1" applyFont="1" applyFill="1" applyBorder="1" applyAlignment="1" applyProtection="1">
      <alignment horizontal="center" vertical="center" wrapText="1"/>
    </xf>
    <xf numFmtId="0" fontId="3" fillId="27" borderId="9" xfId="0" applyFont="1" applyFill="1" applyBorder="1" applyAlignment="1" applyProtection="1">
      <alignment horizontal="center" vertical="center" wrapText="1"/>
    </xf>
    <xf numFmtId="2" fontId="12" fillId="27" borderId="58" xfId="1" applyNumberFormat="1" applyFont="1" applyFill="1" applyBorder="1" applyAlignment="1" applyProtection="1">
      <alignment horizontal="center" vertical="center" wrapText="1"/>
    </xf>
    <xf numFmtId="165" fontId="12" fillId="27" borderId="58" xfId="1" applyNumberFormat="1" applyFont="1" applyFill="1" applyBorder="1" applyAlignment="1" applyProtection="1">
      <alignment vertical="center" wrapText="1"/>
    </xf>
    <xf numFmtId="165" fontId="12" fillId="27" borderId="9" xfId="1" applyNumberFormat="1" applyFont="1" applyFill="1" applyBorder="1" applyAlignment="1" applyProtection="1">
      <alignment horizontal="center" vertical="center" wrapText="1"/>
    </xf>
    <xf numFmtId="165" fontId="12" fillId="27" borderId="9" xfId="1" applyNumberFormat="1" applyFont="1" applyFill="1" applyBorder="1" applyAlignment="1" applyProtection="1">
      <alignment vertical="center" wrapText="1"/>
    </xf>
    <xf numFmtId="165" fontId="12" fillId="27" borderId="56" xfId="1" applyNumberFormat="1" applyFont="1" applyFill="1" applyBorder="1" applyAlignment="1" applyProtection="1">
      <alignment vertical="center" wrapText="1"/>
    </xf>
    <xf numFmtId="165" fontId="12" fillId="27" borderId="10" xfId="1" applyNumberFormat="1" applyFont="1" applyFill="1" applyBorder="1" applyAlignment="1" applyProtection="1">
      <alignment horizontal="center" vertical="center" wrapText="1"/>
    </xf>
    <xf numFmtId="4" fontId="12" fillId="27" borderId="71" xfId="1" applyNumberFormat="1" applyFont="1" applyFill="1" applyBorder="1" applyAlignment="1" applyProtection="1">
      <alignment horizontal="center" vertical="center" wrapText="1"/>
    </xf>
    <xf numFmtId="4" fontId="12" fillId="27" borderId="22" xfId="1" applyNumberFormat="1" applyFont="1" applyFill="1" applyBorder="1" applyAlignment="1" applyProtection="1">
      <alignment horizontal="center" vertical="center" wrapText="1"/>
    </xf>
    <xf numFmtId="165" fontId="12" fillId="27" borderId="22" xfId="1" applyNumberFormat="1" applyFont="1" applyFill="1" applyBorder="1" applyAlignment="1" applyProtection="1">
      <alignment horizontal="center" vertical="center" wrapText="1"/>
    </xf>
    <xf numFmtId="3" fontId="12" fillId="27" borderId="22" xfId="1" applyNumberFormat="1" applyFont="1" applyFill="1" applyBorder="1" applyAlignment="1" applyProtection="1">
      <alignment horizontal="center" vertical="center" wrapText="1"/>
    </xf>
    <xf numFmtId="3" fontId="12" fillId="27" borderId="21" xfId="1" applyNumberFormat="1" applyFont="1" applyFill="1" applyBorder="1" applyAlignment="1" applyProtection="1">
      <alignment horizontal="center" vertical="center" wrapText="1"/>
    </xf>
    <xf numFmtId="3" fontId="12" fillId="27" borderId="10" xfId="1" applyNumberFormat="1" applyFont="1" applyFill="1" applyBorder="1" applyAlignment="1" applyProtection="1">
      <alignment vertical="center" wrapText="1"/>
    </xf>
    <xf numFmtId="2" fontId="20" fillId="5" borderId="60" xfId="1" applyNumberFormat="1" applyFont="1" applyFill="1" applyBorder="1" applyAlignment="1" applyProtection="1">
      <alignment horizontal="left" vertical="top" wrapText="1"/>
    </xf>
    <xf numFmtId="0" fontId="11" fillId="14" borderId="50" xfId="1" applyFont="1" applyFill="1" applyBorder="1" applyAlignment="1" applyProtection="1">
      <alignment vertical="top" wrapText="1"/>
    </xf>
    <xf numFmtId="0" fontId="11" fillId="14" borderId="50" xfId="1" applyFont="1" applyFill="1" applyBorder="1" applyAlignment="1" applyProtection="1">
      <alignment horizontal="left" vertical="top" wrapText="1"/>
    </xf>
    <xf numFmtId="0" fontId="11" fillId="14" borderId="51" xfId="1" applyFont="1" applyFill="1" applyBorder="1" applyAlignment="1" applyProtection="1">
      <alignment vertical="top" wrapText="1"/>
    </xf>
    <xf numFmtId="0" fontId="25" fillId="5" borderId="60" xfId="1" applyFont="1" applyFill="1" applyBorder="1" applyAlignment="1" applyProtection="1">
      <alignment vertical="top" wrapText="1"/>
    </xf>
    <xf numFmtId="0" fontId="25" fillId="14" borderId="60" xfId="1" applyFont="1" applyFill="1" applyBorder="1" applyAlignment="1" applyProtection="1">
      <alignment vertical="top" wrapText="1"/>
    </xf>
    <xf numFmtId="0" fontId="25" fillId="14" borderId="60" xfId="1" applyFont="1" applyFill="1" applyBorder="1" applyAlignment="1" applyProtection="1">
      <alignment horizontal="left" vertical="top" wrapText="1"/>
    </xf>
    <xf numFmtId="0" fontId="25" fillId="14" borderId="61" xfId="1" applyFont="1" applyFill="1" applyBorder="1" applyAlignment="1" applyProtection="1">
      <alignment vertical="top" wrapText="1"/>
    </xf>
    <xf numFmtId="0" fontId="0" fillId="23" borderId="1" xfId="0" applyFill="1" applyBorder="1" applyAlignment="1" applyProtection="1">
      <alignment horizontal="center" vertical="top"/>
      <protection locked="0"/>
    </xf>
    <xf numFmtId="0" fontId="0" fillId="23" borderId="11" xfId="0" applyFill="1" applyBorder="1" applyAlignment="1" applyProtection="1">
      <alignment horizontal="center" vertical="top"/>
      <protection locked="0"/>
    </xf>
    <xf numFmtId="1" fontId="0" fillId="0" borderId="0" xfId="0" applyNumberFormat="1"/>
    <xf numFmtId="0" fontId="0" fillId="0" borderId="0" xfId="0" applyAlignment="1">
      <alignment horizontal="left"/>
    </xf>
    <xf numFmtId="49" fontId="14" fillId="26" borderId="19" xfId="0" applyNumberFormat="1" applyFont="1" applyFill="1" applyBorder="1" applyAlignment="1">
      <alignment horizontal="left" vertical="top" wrapText="1"/>
    </xf>
    <xf numFmtId="49" fontId="14" fillId="26" borderId="60" xfId="0" applyNumberFormat="1" applyFont="1" applyFill="1" applyBorder="1" applyAlignment="1">
      <alignment horizontal="left" vertical="top" wrapText="1"/>
    </xf>
    <xf numFmtId="49" fontId="14" fillId="26" borderId="54" xfId="0" applyNumberFormat="1" applyFont="1" applyFill="1" applyBorder="1" applyAlignment="1" applyProtection="1">
      <alignment horizontal="left" vertical="top" wrapText="1"/>
      <protection locked="0"/>
    </xf>
    <xf numFmtId="49" fontId="14" fillId="26" borderId="23" xfId="0" applyNumberFormat="1" applyFont="1" applyFill="1" applyBorder="1" applyAlignment="1">
      <alignment horizontal="left" vertical="top" wrapText="1"/>
    </xf>
    <xf numFmtId="49" fontId="14" fillId="9" borderId="47" xfId="0" applyNumberFormat="1" applyFont="1" applyFill="1" applyBorder="1" applyAlignment="1">
      <alignment horizontal="left" vertical="top" wrapText="1"/>
    </xf>
    <xf numFmtId="49" fontId="14" fillId="9" borderId="41" xfId="0" applyNumberFormat="1" applyFont="1" applyFill="1" applyBorder="1" applyAlignment="1" applyProtection="1">
      <alignment horizontal="left" vertical="top" wrapText="1"/>
      <protection locked="0"/>
    </xf>
    <xf numFmtId="49" fontId="14" fillId="9" borderId="44" xfId="0" applyNumberFormat="1" applyFont="1" applyFill="1" applyBorder="1" applyAlignment="1">
      <alignment horizontal="left" vertical="top" wrapText="1"/>
    </xf>
    <xf numFmtId="49" fontId="14" fillId="14" borderId="26" xfId="0" applyNumberFormat="1" applyFont="1" applyFill="1" applyBorder="1" applyAlignment="1">
      <alignment horizontal="left" vertical="top" wrapText="1"/>
    </xf>
    <xf numFmtId="1" fontId="12" fillId="29" borderId="35" xfId="1" applyNumberFormat="1" applyFont="1" applyFill="1" applyBorder="1" applyAlignment="1" applyProtection="1">
      <alignment horizontal="center" vertical="top" wrapText="1"/>
      <protection locked="0"/>
    </xf>
    <xf numFmtId="4" fontId="11" fillId="15" borderId="7" xfId="0" applyNumberFormat="1" applyFont="1" applyFill="1" applyBorder="1" applyAlignment="1">
      <alignment horizontal="left" vertical="top" wrapText="1"/>
    </xf>
    <xf numFmtId="4" fontId="11" fillId="15" borderId="48" xfId="0" applyNumberFormat="1" applyFont="1" applyFill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left"/>
    </xf>
    <xf numFmtId="1" fontId="3" fillId="0" borderId="0" xfId="0" applyNumberFormat="1" applyFont="1"/>
    <xf numFmtId="4" fontId="11" fillId="15" borderId="7" xfId="0" applyNumberFormat="1" applyFont="1" applyFill="1" applyBorder="1" applyAlignment="1">
      <alignment horizontal="left" vertical="top"/>
    </xf>
    <xf numFmtId="1" fontId="12" fillId="29" borderId="69" xfId="1" applyNumberFormat="1" applyFont="1" applyFill="1" applyBorder="1" applyAlignment="1">
      <alignment horizontal="center" vertical="top" wrapText="1"/>
    </xf>
    <xf numFmtId="2" fontId="12" fillId="29" borderId="69" xfId="1" applyNumberFormat="1" applyFont="1" applyFill="1" applyBorder="1" applyAlignment="1">
      <alignment horizontal="center" vertical="top" wrapText="1"/>
    </xf>
    <xf numFmtId="2" fontId="12" fillId="29" borderId="69" xfId="1" applyNumberFormat="1" applyFont="1" applyFill="1" applyBorder="1" applyAlignment="1">
      <alignment horizontal="left" vertical="top" wrapText="1"/>
    </xf>
    <xf numFmtId="1" fontId="12" fillId="29" borderId="7" xfId="1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1" fontId="14" fillId="0" borderId="0" xfId="0" applyNumberFormat="1" applyFont="1"/>
    <xf numFmtId="0" fontId="14" fillId="0" borderId="0" xfId="0" applyFont="1" applyAlignment="1">
      <alignment horizontal="left"/>
    </xf>
    <xf numFmtId="1" fontId="12" fillId="13" borderId="13" xfId="1" applyNumberFormat="1" applyFont="1" applyFill="1" applyBorder="1" applyAlignment="1">
      <alignment horizontal="center" vertical="center" wrapText="1"/>
    </xf>
    <xf numFmtId="4" fontId="11" fillId="23" borderId="22" xfId="1" applyNumberFormat="1" applyFont="1" applyFill="1" applyBorder="1" applyAlignment="1">
      <alignment horizontal="center" vertical="top"/>
    </xf>
    <xf numFmtId="0" fontId="14" fillId="23" borderId="21" xfId="0" applyFont="1" applyFill="1" applyBorder="1" applyAlignment="1">
      <alignment horizontal="left" vertical="top"/>
    </xf>
    <xf numFmtId="0" fontId="0" fillId="13" borderId="0" xfId="0" applyFill="1"/>
    <xf numFmtId="1" fontId="0" fillId="13" borderId="0" xfId="0" applyNumberFormat="1" applyFill="1"/>
    <xf numFmtId="0" fontId="0" fillId="13" borderId="0" xfId="0" applyFill="1" applyAlignment="1">
      <alignment horizontal="left"/>
    </xf>
    <xf numFmtId="1" fontId="10" fillId="13" borderId="0" xfId="0" applyNumberFormat="1" applyFont="1" applyFill="1" applyAlignment="1">
      <alignment horizontal="center"/>
    </xf>
    <xf numFmtId="0" fontId="0" fillId="28" borderId="0" xfId="0" applyFill="1"/>
    <xf numFmtId="1" fontId="0" fillId="28" borderId="0" xfId="0" applyNumberFormat="1" applyFill="1"/>
    <xf numFmtId="0" fontId="0" fillId="28" borderId="0" xfId="0" applyFill="1" applyAlignment="1">
      <alignment horizontal="left"/>
    </xf>
    <xf numFmtId="1" fontId="10" fillId="28" borderId="0" xfId="0" applyNumberFormat="1" applyFont="1" applyFill="1" applyAlignment="1">
      <alignment horizontal="center"/>
    </xf>
    <xf numFmtId="0" fontId="32" fillId="0" borderId="14" xfId="1" applyFont="1" applyFill="1" applyBorder="1" applyAlignment="1" applyProtection="1">
      <alignment horizontal="right" vertical="top" wrapText="1"/>
    </xf>
    <xf numFmtId="0" fontId="0" fillId="23" borderId="46" xfId="0" applyFill="1" applyBorder="1" applyAlignment="1" applyProtection="1">
      <alignment horizontal="center" vertical="top"/>
      <protection locked="0"/>
    </xf>
    <xf numFmtId="0" fontId="2" fillId="0" borderId="14" xfId="1" applyFont="1" applyBorder="1" applyAlignment="1">
      <alignment horizontal="right" vertical="top" wrapText="1"/>
    </xf>
    <xf numFmtId="0" fontId="9" fillId="0" borderId="1" xfId="1" applyFont="1" applyFill="1" applyBorder="1" applyAlignment="1" applyProtection="1">
      <alignment horizontal="left" vertical="top" wrapText="1"/>
    </xf>
    <xf numFmtId="0" fontId="32" fillId="6" borderId="6" xfId="1" applyFont="1" applyFill="1" applyBorder="1" applyAlignment="1">
      <alignment vertical="top" wrapText="1"/>
    </xf>
    <xf numFmtId="0" fontId="32" fillId="6" borderId="39" xfId="1" applyFont="1" applyFill="1" applyBorder="1" applyAlignment="1" applyProtection="1">
      <alignment vertical="top" wrapText="1"/>
    </xf>
    <xf numFmtId="0" fontId="9" fillId="0" borderId="1" xfId="1" applyFont="1" applyBorder="1" applyAlignment="1">
      <alignment horizontal="left" vertical="top" wrapText="1"/>
    </xf>
    <xf numFmtId="0" fontId="32" fillId="6" borderId="6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left" vertical="top" wrapText="1"/>
    </xf>
    <xf numFmtId="0" fontId="4" fillId="6" borderId="24" xfId="1" applyFont="1" applyFill="1" applyBorder="1" applyAlignment="1">
      <alignment vertical="top" wrapText="1"/>
    </xf>
    <xf numFmtId="0" fontId="4" fillId="6" borderId="39" xfId="1" applyFont="1" applyFill="1" applyBorder="1" applyAlignment="1" applyProtection="1">
      <alignment vertical="top" wrapText="1"/>
    </xf>
    <xf numFmtId="49" fontId="14" fillId="26" borderId="41" xfId="0" applyNumberFormat="1" applyFont="1" applyFill="1" applyBorder="1" applyAlignment="1" applyProtection="1">
      <alignment vertical="top" wrapText="1"/>
      <protection locked="0"/>
    </xf>
    <xf numFmtId="0" fontId="33" fillId="20" borderId="9" xfId="0" applyFont="1" applyFill="1" applyBorder="1" applyAlignment="1">
      <alignment horizontal="left" vertical="top"/>
    </xf>
    <xf numFmtId="2" fontId="3" fillId="6" borderId="11" xfId="1" applyNumberFormat="1" applyFont="1" applyFill="1" applyBorder="1" applyAlignment="1" applyProtection="1">
      <alignment horizontal="center" vertical="top" wrapText="1"/>
    </xf>
    <xf numFmtId="2" fontId="3" fillId="6" borderId="1" xfId="1" applyNumberFormat="1" applyFont="1" applyFill="1" applyBorder="1" applyAlignment="1" applyProtection="1">
      <alignment horizontal="center" vertical="top" wrapText="1"/>
    </xf>
    <xf numFmtId="0" fontId="3" fillId="0" borderId="44" xfId="1" applyFont="1" applyFill="1" applyBorder="1" applyAlignment="1" applyProtection="1">
      <alignment horizontal="left" vertical="top" wrapText="1"/>
    </xf>
    <xf numFmtId="2" fontId="3" fillId="19" borderId="11" xfId="1" applyNumberFormat="1" applyFont="1" applyFill="1" applyBorder="1" applyAlignment="1" applyProtection="1">
      <alignment horizontal="center" vertical="top" wrapText="1"/>
    </xf>
    <xf numFmtId="2" fontId="3" fillId="19" borderId="1" xfId="1" applyNumberFormat="1" applyFont="1" applyFill="1" applyBorder="1" applyAlignment="1" applyProtection="1">
      <alignment horizontal="center" vertical="top" wrapText="1"/>
    </xf>
    <xf numFmtId="0" fontId="5" fillId="21" borderId="37" xfId="1" applyFont="1" applyFill="1" applyBorder="1" applyAlignment="1" applyProtection="1">
      <alignment vertical="top" wrapText="1"/>
    </xf>
    <xf numFmtId="4" fontId="26" fillId="14" borderId="59" xfId="0" applyNumberFormat="1" applyFont="1" applyFill="1" applyBorder="1" applyAlignment="1">
      <alignment horizontal="left" vertical="top"/>
    </xf>
    <xf numFmtId="4" fontId="26" fillId="9" borderId="59" xfId="0" applyNumberFormat="1" applyFont="1" applyFill="1" applyBorder="1" applyAlignment="1">
      <alignment horizontal="left" vertical="top"/>
    </xf>
    <xf numFmtId="4" fontId="26" fillId="26" borderId="59" xfId="0" applyNumberFormat="1" applyFont="1" applyFill="1" applyBorder="1" applyAlignment="1">
      <alignment horizontal="left" vertical="top"/>
    </xf>
    <xf numFmtId="49" fontId="14" fillId="26" borderId="15" xfId="0" applyNumberFormat="1" applyFont="1" applyFill="1" applyBorder="1" applyAlignment="1" applyProtection="1">
      <alignment vertical="top" wrapText="1"/>
      <protection locked="0"/>
    </xf>
    <xf numFmtId="4" fontId="26" fillId="14" borderId="52" xfId="0" applyNumberFormat="1" applyFont="1" applyFill="1" applyBorder="1" applyAlignment="1" applyProtection="1">
      <alignment horizontal="left" vertical="top"/>
    </xf>
    <xf numFmtId="0" fontId="0" fillId="6" borderId="11" xfId="0" applyFont="1" applyFill="1" applyBorder="1" applyAlignment="1" applyProtection="1">
      <alignment horizontal="center" vertical="top"/>
      <protection locked="0"/>
    </xf>
    <xf numFmtId="0" fontId="0" fillId="6" borderId="1" xfId="0" applyFont="1" applyFill="1" applyBorder="1" applyAlignment="1" applyProtection="1">
      <alignment horizontal="center" vertical="top"/>
      <protection locked="0"/>
    </xf>
    <xf numFmtId="0" fontId="5" fillId="21" borderId="3" xfId="1" applyFont="1" applyFill="1" applyBorder="1" applyAlignment="1" applyProtection="1">
      <alignment vertical="top" wrapText="1"/>
      <protection locked="0"/>
    </xf>
    <xf numFmtId="0" fontId="5" fillId="21" borderId="5" xfId="1" applyFont="1" applyFill="1" applyBorder="1" applyAlignment="1" applyProtection="1">
      <alignment vertical="top" wrapText="1"/>
      <protection locked="0"/>
    </xf>
    <xf numFmtId="0" fontId="5" fillId="21" borderId="38" xfId="1" applyFont="1" applyFill="1" applyBorder="1" applyAlignment="1" applyProtection="1">
      <alignment vertical="top" wrapText="1"/>
      <protection locked="0"/>
    </xf>
    <xf numFmtId="0" fontId="3" fillId="22" borderId="39" xfId="0" applyFont="1" applyFill="1" applyBorder="1" applyAlignment="1" applyProtection="1">
      <alignment vertical="top"/>
      <protection locked="0"/>
    </xf>
    <xf numFmtId="0" fontId="3" fillId="22" borderId="18" xfId="0" applyFont="1" applyFill="1" applyBorder="1" applyAlignment="1" applyProtection="1">
      <alignment vertical="top"/>
      <protection locked="0"/>
    </xf>
    <xf numFmtId="0" fontId="3" fillId="22" borderId="19" xfId="0" applyFont="1" applyFill="1" applyBorder="1" applyAlignment="1" applyProtection="1">
      <alignment vertical="top"/>
      <protection locked="0"/>
    </xf>
    <xf numFmtId="0" fontId="24" fillId="9" borderId="0" xfId="0" applyFont="1" applyFill="1" applyBorder="1" applyAlignment="1">
      <alignment horizontal="center" vertical="top"/>
    </xf>
    <xf numFmtId="0" fontId="3" fillId="12" borderId="0" xfId="0" applyFont="1" applyFill="1" applyBorder="1" applyAlignment="1">
      <alignment horizontal="center" vertical="top"/>
    </xf>
    <xf numFmtId="0" fontId="3" fillId="9" borderId="0" xfId="0" applyFont="1" applyFill="1" applyBorder="1" applyAlignment="1">
      <alignment horizontal="center" vertical="top"/>
    </xf>
    <xf numFmtId="164" fontId="0" fillId="30" borderId="11" xfId="0" applyNumberFormat="1" applyFont="1" applyFill="1" applyBorder="1" applyAlignment="1">
      <alignment horizontal="center" vertical="top"/>
    </xf>
    <xf numFmtId="164" fontId="0" fillId="30" borderId="1" xfId="0" applyNumberFormat="1" applyFont="1" applyFill="1" applyBorder="1" applyAlignment="1">
      <alignment horizontal="center" vertical="top"/>
    </xf>
    <xf numFmtId="164" fontId="2" fillId="30" borderId="12" xfId="1" applyNumberFormat="1" applyFont="1" applyFill="1" applyBorder="1" applyAlignment="1" applyProtection="1">
      <alignment horizontal="center" vertical="top" wrapText="1"/>
    </xf>
    <xf numFmtId="164" fontId="2" fillId="30" borderId="2" xfId="1" applyNumberFormat="1" applyFont="1" applyFill="1" applyBorder="1" applyAlignment="1" applyProtection="1">
      <alignment horizontal="center" vertical="top" wrapText="1"/>
    </xf>
    <xf numFmtId="164" fontId="2" fillId="30" borderId="31" xfId="1" applyNumberFormat="1" applyFont="1" applyFill="1" applyBorder="1" applyAlignment="1" applyProtection="1">
      <alignment horizontal="center" vertical="top" wrapText="1"/>
    </xf>
    <xf numFmtId="0" fontId="9" fillId="9" borderId="31" xfId="0" applyFont="1" applyFill="1" applyBorder="1" applyAlignment="1">
      <alignment horizontal="center" vertical="top"/>
    </xf>
    <xf numFmtId="1" fontId="2" fillId="9" borderId="2" xfId="1" applyNumberFormat="1" applyFont="1" applyFill="1" applyBorder="1" applyAlignment="1" applyProtection="1">
      <alignment horizontal="center" vertical="top" wrapText="1"/>
    </xf>
    <xf numFmtId="0" fontId="22" fillId="23" borderId="21" xfId="1" applyFont="1" applyFill="1" applyBorder="1" applyAlignment="1" applyProtection="1">
      <alignment horizontal="center" vertical="center" wrapText="1"/>
    </xf>
    <xf numFmtId="0" fontId="22" fillId="23" borderId="22" xfId="1" applyFont="1" applyFill="1" applyBorder="1" applyAlignment="1" applyProtection="1">
      <alignment horizontal="center" vertical="center" wrapText="1"/>
    </xf>
    <xf numFmtId="0" fontId="22" fillId="23" borderId="20" xfId="1" applyFont="1" applyFill="1" applyBorder="1" applyAlignment="1" applyProtection="1">
      <alignment horizontal="center" vertical="center" wrapText="1"/>
    </xf>
    <xf numFmtId="2" fontId="20" fillId="28" borderId="36" xfId="1" applyNumberFormat="1" applyFont="1" applyFill="1" applyBorder="1" applyAlignment="1" applyProtection="1">
      <alignment horizontal="left" vertical="top" wrapText="1"/>
    </xf>
    <xf numFmtId="2" fontId="20" fillId="28" borderId="46" xfId="1" applyNumberFormat="1" applyFont="1" applyFill="1" applyBorder="1" applyAlignment="1" applyProtection="1">
      <alignment horizontal="left" vertical="top" wrapText="1"/>
    </xf>
    <xf numFmtId="2" fontId="20" fillId="28" borderId="52" xfId="1" applyNumberFormat="1" applyFont="1" applyFill="1" applyBorder="1" applyAlignment="1" applyProtection="1">
      <alignment horizontal="left" vertical="top" wrapText="1"/>
    </xf>
    <xf numFmtId="2" fontId="20" fillId="28" borderId="42" xfId="1" applyNumberFormat="1" applyFont="1" applyFill="1" applyBorder="1" applyAlignment="1" applyProtection="1">
      <alignment horizontal="left" vertical="top" wrapText="1"/>
    </xf>
    <xf numFmtId="2" fontId="20" fillId="28" borderId="62" xfId="1" applyNumberFormat="1" applyFont="1" applyFill="1" applyBorder="1" applyAlignment="1" applyProtection="1">
      <alignment horizontal="left" vertical="top" wrapText="1"/>
    </xf>
    <xf numFmtId="2" fontId="20" fillId="28" borderId="65" xfId="1" applyNumberFormat="1" applyFont="1" applyFill="1" applyBorder="1" applyAlignment="1" applyProtection="1">
      <alignment horizontal="left" vertical="top" wrapText="1"/>
    </xf>
    <xf numFmtId="0" fontId="22" fillId="23" borderId="17" xfId="1" applyFont="1" applyFill="1" applyBorder="1" applyAlignment="1" applyProtection="1">
      <alignment horizontal="center" vertical="center" wrapText="1"/>
    </xf>
    <xf numFmtId="0" fontId="22" fillId="23" borderId="18" xfId="1" applyFont="1" applyFill="1" applyBorder="1" applyAlignment="1" applyProtection="1">
      <alignment horizontal="center" vertical="center" wrapText="1"/>
    </xf>
    <xf numFmtId="0" fontId="22" fillId="23" borderId="19" xfId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vertical="center" wrapText="1"/>
    </xf>
    <xf numFmtId="0" fontId="11" fillId="23" borderId="48" xfId="1" applyFont="1" applyFill="1" applyBorder="1" applyAlignment="1" applyProtection="1">
      <alignment horizontal="right" vertical="top" wrapText="1"/>
    </xf>
    <xf numFmtId="0" fontId="11" fillId="23" borderId="49" xfId="1" applyFont="1" applyFill="1" applyBorder="1" applyAlignment="1" applyProtection="1">
      <alignment horizontal="right" vertical="top" wrapText="1"/>
    </xf>
    <xf numFmtId="2" fontId="20" fillId="5" borderId="50" xfId="1" applyNumberFormat="1" applyFont="1" applyFill="1" applyBorder="1" applyAlignment="1" applyProtection="1">
      <alignment horizontal="left" vertical="top" wrapText="1"/>
    </xf>
    <xf numFmtId="2" fontId="20" fillId="5" borderId="49" xfId="1" applyNumberFormat="1" applyFont="1" applyFill="1" applyBorder="1" applyAlignment="1" applyProtection="1">
      <alignment horizontal="left" vertical="top" wrapText="1"/>
    </xf>
    <xf numFmtId="2" fontId="20" fillId="5" borderId="60" xfId="1" applyNumberFormat="1" applyFont="1" applyFill="1" applyBorder="1" applyAlignment="1" applyProtection="1">
      <alignment horizontal="left" vertical="top" wrapText="1"/>
    </xf>
    <xf numFmtId="2" fontId="20" fillId="5" borderId="65" xfId="1" applyNumberFormat="1" applyFont="1" applyFill="1" applyBorder="1" applyAlignment="1" applyProtection="1">
      <alignment horizontal="left" vertical="top" wrapText="1"/>
    </xf>
    <xf numFmtId="0" fontId="0" fillId="23" borderId="8" xfId="0" applyFont="1" applyFill="1" applyBorder="1" applyAlignment="1">
      <alignment horizontal="center" vertical="top"/>
    </xf>
    <xf numFmtId="0" fontId="0" fillId="23" borderId="9" xfId="0" applyFont="1" applyFill="1" applyBorder="1" applyAlignment="1">
      <alignment horizontal="center" vertical="top"/>
    </xf>
    <xf numFmtId="0" fontId="0" fillId="23" borderId="10" xfId="0" applyFont="1" applyFill="1" applyBorder="1" applyAlignment="1">
      <alignment horizontal="center" vertical="top"/>
    </xf>
    <xf numFmtId="4" fontId="19" fillId="20" borderId="9" xfId="0" applyNumberFormat="1" applyFont="1" applyFill="1" applyBorder="1" applyAlignment="1">
      <alignment horizontal="left" vertical="top"/>
    </xf>
    <xf numFmtId="4" fontId="19" fillId="20" borderId="10" xfId="0" applyNumberFormat="1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10" xfId="0" applyFont="1" applyFill="1" applyBorder="1" applyAlignment="1">
      <alignment horizontal="left" vertical="top"/>
    </xf>
    <xf numFmtId="0" fontId="0" fillId="23" borderId="8" xfId="0" applyFill="1" applyBorder="1" applyAlignment="1">
      <alignment horizontal="center" vertical="top"/>
    </xf>
    <xf numFmtId="0" fontId="0" fillId="23" borderId="9" xfId="0" applyFill="1" applyBorder="1" applyAlignment="1">
      <alignment horizontal="center" vertical="top"/>
    </xf>
    <xf numFmtId="0" fontId="0" fillId="23" borderId="10" xfId="0" applyFill="1" applyBorder="1" applyAlignment="1">
      <alignment horizontal="center" vertical="top"/>
    </xf>
    <xf numFmtId="0" fontId="3" fillId="22" borderId="39" xfId="0" applyFont="1" applyFill="1" applyBorder="1" applyAlignment="1" applyProtection="1">
      <alignment horizontal="left" vertical="top"/>
      <protection locked="0"/>
    </xf>
    <xf numFmtId="0" fontId="3" fillId="22" borderId="18" xfId="0" applyFont="1" applyFill="1" applyBorder="1" applyAlignment="1" applyProtection="1">
      <alignment horizontal="left" vertical="top"/>
      <protection locked="0"/>
    </xf>
    <xf numFmtId="0" fontId="3" fillId="22" borderId="19" xfId="0" applyFont="1" applyFill="1" applyBorder="1" applyAlignment="1" applyProtection="1">
      <alignment horizontal="left" vertical="top"/>
      <protection locked="0"/>
    </xf>
    <xf numFmtId="0" fontId="2" fillId="13" borderId="44" xfId="1" applyFont="1" applyFill="1" applyBorder="1" applyAlignment="1" applyProtection="1">
      <alignment horizontal="center" vertical="center" wrapText="1"/>
    </xf>
    <xf numFmtId="0" fontId="2" fillId="13" borderId="2" xfId="1" applyFont="1" applyFill="1" applyBorder="1" applyAlignment="1" applyProtection="1">
      <alignment horizontal="center" vertical="center" wrapText="1"/>
    </xf>
    <xf numFmtId="0" fontId="2" fillId="13" borderId="46" xfId="1" applyFont="1" applyFill="1" applyBorder="1" applyAlignment="1" applyProtection="1">
      <alignment horizontal="center" vertical="center" wrapText="1"/>
    </xf>
    <xf numFmtId="0" fontId="2" fillId="13" borderId="27" xfId="1" applyFont="1" applyFill="1" applyBorder="1" applyAlignment="1" applyProtection="1">
      <alignment horizontal="center" vertical="center" wrapText="1"/>
    </xf>
    <xf numFmtId="0" fontId="2" fillId="13" borderId="0" xfId="1" applyFont="1" applyFill="1" applyBorder="1" applyAlignment="1" applyProtection="1">
      <alignment horizontal="center" vertical="center" wrapText="1"/>
    </xf>
    <xf numFmtId="0" fontId="2" fillId="13" borderId="5" xfId="1" applyFont="1" applyFill="1" applyBorder="1" applyAlignment="1" applyProtection="1">
      <alignment horizontal="center" vertical="center" wrapText="1"/>
    </xf>
    <xf numFmtId="0" fontId="2" fillId="13" borderId="45" xfId="1" applyFont="1" applyFill="1" applyBorder="1" applyAlignment="1" applyProtection="1">
      <alignment horizontal="center" vertical="center" wrapText="1"/>
    </xf>
    <xf numFmtId="0" fontId="2" fillId="13" borderId="4" xfId="1" applyFont="1" applyFill="1" applyBorder="1" applyAlignment="1" applyProtection="1">
      <alignment horizontal="center" vertical="center" wrapText="1"/>
    </xf>
    <xf numFmtId="0" fontId="2" fillId="13" borderId="47" xfId="1" applyFont="1" applyFill="1" applyBorder="1" applyAlignment="1" applyProtection="1">
      <alignment horizontal="center" vertical="center" wrapText="1"/>
    </xf>
    <xf numFmtId="4" fontId="16" fillId="13" borderId="44" xfId="1" applyNumberFormat="1" applyFont="1" applyFill="1" applyBorder="1" applyAlignment="1" applyProtection="1">
      <alignment horizontal="center" vertical="center" wrapText="1"/>
    </xf>
    <xf numFmtId="4" fontId="16" fillId="13" borderId="2" xfId="1" applyNumberFormat="1" applyFont="1" applyFill="1" applyBorder="1" applyAlignment="1" applyProtection="1">
      <alignment horizontal="center" vertical="center" wrapText="1"/>
    </xf>
    <xf numFmtId="4" fontId="16" fillId="13" borderId="46" xfId="1" applyNumberFormat="1" applyFont="1" applyFill="1" applyBorder="1" applyAlignment="1" applyProtection="1">
      <alignment horizontal="center" vertical="center" wrapText="1"/>
    </xf>
    <xf numFmtId="0" fontId="3" fillId="22" borderId="39" xfId="0" applyFont="1" applyFill="1" applyBorder="1" applyAlignment="1" applyProtection="1">
      <alignment vertical="top" wrapText="1"/>
      <protection locked="0"/>
    </xf>
    <xf numFmtId="0" fontId="11" fillId="29" borderId="7" xfId="1" applyFont="1" applyFill="1" applyBorder="1" applyAlignment="1" applyProtection="1">
      <alignment vertical="top" wrapText="1"/>
      <protection locked="0"/>
    </xf>
    <xf numFmtId="0" fontId="25" fillId="29" borderId="54" xfId="1" applyFont="1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38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1E6C4"/>
      <color rgb="FFF9CBB1"/>
      <color rgb="FFCBD6ED"/>
      <color rgb="FFFFD44B"/>
      <color rgb="FFBFBFBF"/>
      <color rgb="FFFFCF37"/>
      <color rgb="FFF9D5BD"/>
      <color rgb="FFF9D584"/>
      <color rgb="FF50D2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42"/>
  <sheetViews>
    <sheetView showGridLines="0" tabSelected="1"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2.28515625" defaultRowHeight="15" x14ac:dyDescent="0.25"/>
  <cols>
    <col min="1" max="1" width="22" style="34" bestFit="1" customWidth="1"/>
    <col min="2" max="2" width="92.5703125" style="35" customWidth="1"/>
    <col min="3" max="3" width="34.140625" style="36" customWidth="1"/>
    <col min="4" max="4" width="1.7109375" style="33" bestFit="1" customWidth="1"/>
    <col min="5" max="5" width="2.7109375" style="33" bestFit="1" customWidth="1"/>
    <col min="6" max="16384" width="12.28515625" style="33"/>
  </cols>
  <sheetData>
    <row r="1" spans="1:3" s="31" customFormat="1" ht="23.25" x14ac:dyDescent="0.2">
      <c r="A1" s="490" t="s">
        <v>336</v>
      </c>
      <c r="B1" s="491"/>
      <c r="C1" s="492"/>
    </row>
    <row r="2" spans="1:3" s="31" customFormat="1" ht="24" thickBot="1" x14ac:dyDescent="0.25">
      <c r="A2" s="499" t="s">
        <v>337</v>
      </c>
      <c r="B2" s="500"/>
      <c r="C2" s="501"/>
    </row>
    <row r="3" spans="1:3" s="31" customFormat="1" ht="15.75" x14ac:dyDescent="0.2">
      <c r="A3" s="226"/>
      <c r="B3" s="227" t="s">
        <v>19</v>
      </c>
      <c r="C3" s="272" t="str">
        <f>IF(vystup_pracovního_listu!C3:Q3&lt;&gt;"",vystup_pracovního_listu!C3:Q3,"")</f>
        <v/>
      </c>
    </row>
    <row r="4" spans="1:3" s="31" customFormat="1" ht="16.5" thickBot="1" x14ac:dyDescent="0.25">
      <c r="A4" s="261"/>
      <c r="B4" s="265" t="s">
        <v>20</v>
      </c>
      <c r="C4" s="272" t="str">
        <f>IF(vystup_pracovního_listu!C4:Q4&lt;&gt;"",vystup_pracovního_listu!C4:Q4,"")</f>
        <v/>
      </c>
    </row>
    <row r="5" spans="1:3" s="182" customFormat="1" ht="15.75" x14ac:dyDescent="0.25">
      <c r="A5" s="195"/>
      <c r="B5" s="254"/>
      <c r="C5" s="258" t="s">
        <v>228</v>
      </c>
    </row>
    <row r="6" spans="1:3" s="182" customFormat="1" ht="15.75" x14ac:dyDescent="0.25">
      <c r="A6" s="193"/>
      <c r="B6" s="255"/>
      <c r="C6" s="259" t="s">
        <v>237</v>
      </c>
    </row>
    <row r="7" spans="1:3" s="182" customFormat="1" ht="16.5" thickBot="1" x14ac:dyDescent="0.3">
      <c r="A7" s="194"/>
      <c r="B7" s="256"/>
      <c r="C7" s="260" t="s">
        <v>238</v>
      </c>
    </row>
    <row r="8" spans="1:3" s="32" customFormat="1" ht="16.5" thickBot="1" x14ac:dyDescent="0.3">
      <c r="A8" s="262"/>
      <c r="B8" s="263" t="s">
        <v>31</v>
      </c>
      <c r="C8" s="268">
        <f>SUBTOTAL(9,C9:C36)</f>
        <v>0</v>
      </c>
    </row>
    <row r="9" spans="1:3" ht="15.75" x14ac:dyDescent="0.25">
      <c r="A9" s="295" t="str">
        <f>B_01!$G$2</f>
        <v>1.</v>
      </c>
      <c r="B9" s="296" t="str">
        <f>B_01!$H$2</f>
        <v>Datová integrace – plánování a řízení výroby</v>
      </c>
      <c r="C9" s="269">
        <f>vystup_pracovního_listu!AF10</f>
        <v>0</v>
      </c>
    </row>
    <row r="10" spans="1:3" ht="30.75" customHeight="1" x14ac:dyDescent="0.25">
      <c r="A10" s="471" t="s">
        <v>334</v>
      </c>
      <c r="B10" s="459"/>
      <c r="C10" s="470"/>
    </row>
    <row r="11" spans="1:3" ht="31.5" customHeight="1" x14ac:dyDescent="0.25">
      <c r="A11" s="471" t="s">
        <v>335</v>
      </c>
      <c r="B11" s="459"/>
      <c r="C11" s="470"/>
    </row>
    <row r="12" spans="1:3" ht="15.75" x14ac:dyDescent="0.25">
      <c r="A12" s="297" t="str">
        <f>B_02!$G$2</f>
        <v>2.</v>
      </c>
      <c r="B12" s="298" t="str">
        <f>B_02!$H$2</f>
        <v>Datová integrace – sledování stavu strojů, zakázek 
a výkonu operátorů</v>
      </c>
      <c r="C12" s="304">
        <f>vystup_pracovního_listu!AF11</f>
        <v>0</v>
      </c>
    </row>
    <row r="13" spans="1:3" ht="30.75" customHeight="1" x14ac:dyDescent="0.25">
      <c r="A13" s="471" t="s">
        <v>334</v>
      </c>
      <c r="B13" s="459"/>
      <c r="C13" s="470"/>
    </row>
    <row r="14" spans="1:3" ht="31.5" customHeight="1" x14ac:dyDescent="0.25">
      <c r="A14" s="471" t="s">
        <v>335</v>
      </c>
      <c r="B14" s="459"/>
      <c r="C14" s="470"/>
    </row>
    <row r="15" spans="1:3" ht="15.75" x14ac:dyDescent="0.25">
      <c r="A15" s="297" t="str">
        <f>B_03!$G$2</f>
        <v>3.</v>
      </c>
      <c r="B15" s="298" t="str">
        <f>B_03!$H$2</f>
        <v>Digitální dvojče, rozšířená realita, virtuální realita
– vývoj a konstrukce výrobku</v>
      </c>
      <c r="C15" s="304">
        <f>vystup_pracovního_listu!AF12</f>
        <v>0</v>
      </c>
    </row>
    <row r="16" spans="1:3" ht="30.75" customHeight="1" x14ac:dyDescent="0.25">
      <c r="A16" s="471" t="s">
        <v>334</v>
      </c>
      <c r="B16" s="459"/>
      <c r="C16" s="470"/>
    </row>
    <row r="17" spans="1:3" ht="31.5" customHeight="1" x14ac:dyDescent="0.25">
      <c r="A17" s="471" t="s">
        <v>335</v>
      </c>
      <c r="B17" s="459"/>
      <c r="C17" s="470"/>
    </row>
    <row r="18" spans="1:3" ht="15.75" x14ac:dyDescent="0.25">
      <c r="A18" s="297" t="str">
        <f>B_04!$G$2</f>
        <v>4.</v>
      </c>
      <c r="B18" s="298" t="str">
        <f>B_04!$H$2</f>
        <v>Aditivní výroba a 3D tisk</v>
      </c>
      <c r="C18" s="304">
        <f>vystup_pracovního_listu!AF13</f>
        <v>0</v>
      </c>
    </row>
    <row r="19" spans="1:3" ht="30.75" customHeight="1" x14ac:dyDescent="0.25">
      <c r="A19" s="471" t="s">
        <v>334</v>
      </c>
      <c r="B19" s="459"/>
      <c r="C19" s="470"/>
    </row>
    <row r="20" spans="1:3" ht="31.5" customHeight="1" x14ac:dyDescent="0.25">
      <c r="A20" s="471" t="s">
        <v>335</v>
      </c>
      <c r="B20" s="459"/>
      <c r="C20" s="470"/>
    </row>
    <row r="21" spans="1:3" ht="15.75" x14ac:dyDescent="0.25">
      <c r="A21" s="297" t="str">
        <f>B_05!$G$2</f>
        <v>5.</v>
      </c>
      <c r="B21" s="298" t="str">
        <f>B_05!$H$2</f>
        <v>IoT – výrobek IoT a identifikace mezi prvky systému</v>
      </c>
      <c r="C21" s="304">
        <f>vystup_pracovního_listu!AF14</f>
        <v>0</v>
      </c>
    </row>
    <row r="22" spans="1:3" ht="30.75" customHeight="1" x14ac:dyDescent="0.25">
      <c r="A22" s="471" t="s">
        <v>334</v>
      </c>
      <c r="B22" s="459"/>
      <c r="C22" s="470"/>
    </row>
    <row r="23" spans="1:3" ht="31.5" customHeight="1" x14ac:dyDescent="0.25">
      <c r="A23" s="471" t="s">
        <v>335</v>
      </c>
      <c r="B23" s="459"/>
      <c r="C23" s="470"/>
    </row>
    <row r="24" spans="1:3" ht="15.75" x14ac:dyDescent="0.25">
      <c r="A24" s="297" t="str">
        <f>B_06!$G$2</f>
        <v>6.</v>
      </c>
      <c r="B24" s="298" t="str">
        <f>B_06!$H$2</f>
        <v>Prediktivní údržba</v>
      </c>
      <c r="C24" s="304">
        <f>vystup_pracovního_listu!AF15</f>
        <v>0</v>
      </c>
    </row>
    <row r="25" spans="1:3" ht="30.75" customHeight="1" x14ac:dyDescent="0.25">
      <c r="A25" s="471" t="s">
        <v>334</v>
      </c>
      <c r="B25" s="459"/>
      <c r="C25" s="470"/>
    </row>
    <row r="26" spans="1:3" ht="31.5" customHeight="1" x14ac:dyDescent="0.25">
      <c r="A26" s="471" t="s">
        <v>335</v>
      </c>
      <c r="B26" s="459"/>
      <c r="C26" s="470"/>
    </row>
    <row r="27" spans="1:3" ht="15.75" x14ac:dyDescent="0.25">
      <c r="A27" s="297" t="str">
        <f>B_07!$G$2</f>
        <v>7.</v>
      </c>
      <c r="B27" s="298" t="str">
        <f>B_07!$H$2</f>
        <v>Robotizace výrobních procesů a toků materiálu</v>
      </c>
      <c r="C27" s="304">
        <f>vystup_pracovního_listu!AF16</f>
        <v>0</v>
      </c>
    </row>
    <row r="28" spans="1:3" ht="30.75" customHeight="1" x14ac:dyDescent="0.25">
      <c r="A28" s="471" t="s">
        <v>334</v>
      </c>
      <c r="B28" s="459"/>
      <c r="C28" s="470"/>
    </row>
    <row r="29" spans="1:3" ht="31.5" customHeight="1" x14ac:dyDescent="0.25">
      <c r="A29" s="471" t="s">
        <v>335</v>
      </c>
      <c r="B29" s="459"/>
      <c r="C29" s="470"/>
    </row>
    <row r="30" spans="1:3" ht="15.75" x14ac:dyDescent="0.25">
      <c r="A30" s="297" t="str">
        <f>B_08!$G$2</f>
        <v>8.</v>
      </c>
      <c r="B30" s="298" t="str">
        <f>B_08!$H$2</f>
        <v>Systémy využívající BigData</v>
      </c>
      <c r="C30" s="304">
        <f>vystup_pracovního_listu!AF17</f>
        <v>0</v>
      </c>
    </row>
    <row r="31" spans="1:3" ht="30.75" customHeight="1" x14ac:dyDescent="0.25">
      <c r="A31" s="471" t="s">
        <v>334</v>
      </c>
      <c r="B31" s="459"/>
      <c r="C31" s="470"/>
    </row>
    <row r="32" spans="1:3" ht="31.5" customHeight="1" x14ac:dyDescent="0.25">
      <c r="A32" s="471" t="s">
        <v>335</v>
      </c>
      <c r="B32" s="459"/>
      <c r="C32" s="470"/>
    </row>
    <row r="33" spans="1:3" ht="15.75" x14ac:dyDescent="0.25">
      <c r="A33" s="297" t="str">
        <f>B_09!$G$2</f>
        <v>9.</v>
      </c>
      <c r="B33" s="298" t="str">
        <f>B_09!$H$2</f>
        <v>AI – Využití algoritmů umělé inteligence</v>
      </c>
      <c r="C33" s="304">
        <f>vystup_pracovního_listu!AF18</f>
        <v>0</v>
      </c>
    </row>
    <row r="34" spans="1:3" ht="30.75" customHeight="1" x14ac:dyDescent="0.25">
      <c r="A34" s="471" t="s">
        <v>334</v>
      </c>
      <c r="B34" s="459"/>
      <c r="C34" s="470"/>
    </row>
    <row r="35" spans="1:3" ht="31.5" customHeight="1" x14ac:dyDescent="0.25">
      <c r="A35" s="471" t="s">
        <v>335</v>
      </c>
      <c r="B35" s="459"/>
      <c r="C35" s="470"/>
    </row>
    <row r="36" spans="1:3" ht="15.75" x14ac:dyDescent="0.25">
      <c r="A36" s="299" t="str">
        <f>B_10!$G$2</f>
        <v>10.</v>
      </c>
      <c r="B36" s="300" t="str">
        <f>B_10!$H$2</f>
        <v>Kybernetická bezpečnost</v>
      </c>
      <c r="C36" s="304">
        <f>vystup_pracovního_listu!AF19</f>
        <v>0</v>
      </c>
    </row>
    <row r="37" spans="1:3" ht="30.75" customHeight="1" x14ac:dyDescent="0.25">
      <c r="A37" s="471" t="s">
        <v>334</v>
      </c>
      <c r="B37" s="459"/>
      <c r="C37" s="470"/>
    </row>
    <row r="38" spans="1:3" ht="31.5" customHeight="1" thickBot="1" x14ac:dyDescent="0.3">
      <c r="A38" s="471" t="s">
        <v>335</v>
      </c>
      <c r="B38" s="459"/>
      <c r="C38" s="470"/>
    </row>
    <row r="39" spans="1:3" s="31" customFormat="1" ht="16.5" thickBot="1" x14ac:dyDescent="0.25">
      <c r="A39" s="301"/>
      <c r="B39" s="302"/>
      <c r="C39" s="303"/>
    </row>
    <row r="40" spans="1:3" s="31" customFormat="1" ht="15.75" customHeight="1" x14ac:dyDescent="0.2">
      <c r="A40" s="493" t="s">
        <v>240</v>
      </c>
      <c r="B40" s="494"/>
      <c r="C40" s="266" t="str">
        <f>IF(vystup_pracovního_listu!AF21="vyhověl","ANO","NE")</f>
        <v>NE</v>
      </c>
    </row>
    <row r="41" spans="1:3" s="31" customFormat="1" ht="15.75" customHeight="1" x14ac:dyDescent="0.2">
      <c r="A41" s="495" t="s">
        <v>241</v>
      </c>
      <c r="B41" s="496"/>
      <c r="C41" s="264" t="str">
        <f>IF(vystup_pracovního_listu!AF22="vyhověl","ANO","NE")</f>
        <v>NE</v>
      </c>
    </row>
    <row r="42" spans="1:3" s="31" customFormat="1" ht="15.75" customHeight="1" thickBot="1" x14ac:dyDescent="0.25">
      <c r="A42" s="497" t="s">
        <v>242</v>
      </c>
      <c r="B42" s="498"/>
      <c r="C42" s="271" t="str">
        <f>IF(AND(C40="ano",C41="ano"),"Doporučen","Nedoporučen")</f>
        <v>Nedoporučen</v>
      </c>
    </row>
  </sheetData>
  <sheetProtection algorithmName="SHA-512" hashValue="kDEgVWxCoaAB40wBTA7RO73kuYo3Ga9dA/bkWQpq4zBE0nvuLSCf93m2CfmE4gP+G0e1WiiIfl2ikSiou1bJUg==" saltValue="Y9xo7987QMjiramuEXnU/A==" spinCount="100000" sheet="1" objects="1" scenarios="1" formatCells="0" formatColumns="0" formatRows="0"/>
  <mergeCells count="5">
    <mergeCell ref="A1:C1"/>
    <mergeCell ref="A40:B40"/>
    <mergeCell ref="A41:B41"/>
    <mergeCell ref="A42:B42"/>
    <mergeCell ref="A2:C2"/>
  </mergeCells>
  <conditionalFormatting sqref="A9 A12 A15 A18 A21 A24 A27 A30 A33 A36">
    <cfRule type="expression" dxfId="388" priority="184">
      <formula>#REF!&lt;&gt;""</formula>
    </cfRule>
    <cfRule type="expression" dxfId="387" priority="185">
      <formula>#REF!&lt;&gt;""</formula>
    </cfRule>
  </conditionalFormatting>
  <conditionalFormatting sqref="C41">
    <cfRule type="expression" dxfId="386" priority="115">
      <formula>($C$41)="ano"</formula>
    </cfRule>
  </conditionalFormatting>
  <conditionalFormatting sqref="C40">
    <cfRule type="expression" dxfId="385" priority="114">
      <formula>($C$41)="ano"</formula>
    </cfRule>
  </conditionalFormatting>
  <conditionalFormatting sqref="C42">
    <cfRule type="expression" dxfId="384" priority="113">
      <formula>($C$42)="doporučen"</formula>
    </cfRule>
  </conditionalFormatting>
  <conditionalFormatting sqref="A11">
    <cfRule type="expression" dxfId="383" priority="111">
      <formula>#REF!&lt;&gt;""</formula>
    </cfRule>
    <cfRule type="expression" dxfId="382" priority="112">
      <formula>#REF!&lt;&gt;""</formula>
    </cfRule>
  </conditionalFormatting>
  <conditionalFormatting sqref="A10">
    <cfRule type="expression" dxfId="381" priority="109">
      <formula>#REF!&lt;&gt;""</formula>
    </cfRule>
    <cfRule type="expression" dxfId="380" priority="110">
      <formula>#REF!&lt;&gt;""</formula>
    </cfRule>
  </conditionalFormatting>
  <conditionalFormatting sqref="A13">
    <cfRule type="expression" dxfId="379" priority="33">
      <formula>#REF!&lt;&gt;""</formula>
    </cfRule>
    <cfRule type="expression" dxfId="378" priority="34">
      <formula>#REF!&lt;&gt;""</formula>
    </cfRule>
  </conditionalFormatting>
  <conditionalFormatting sqref="A14">
    <cfRule type="expression" dxfId="377" priority="35">
      <formula>#REF!&lt;&gt;""</formula>
    </cfRule>
    <cfRule type="expression" dxfId="376" priority="36">
      <formula>#REF!&lt;&gt;""</formula>
    </cfRule>
  </conditionalFormatting>
  <conditionalFormatting sqref="A17">
    <cfRule type="expression" dxfId="375" priority="31">
      <formula>#REF!&lt;&gt;""</formula>
    </cfRule>
    <cfRule type="expression" dxfId="374" priority="32">
      <formula>#REF!&lt;&gt;""</formula>
    </cfRule>
  </conditionalFormatting>
  <conditionalFormatting sqref="A16">
    <cfRule type="expression" dxfId="373" priority="29">
      <formula>#REF!&lt;&gt;""</formula>
    </cfRule>
    <cfRule type="expression" dxfId="372" priority="30">
      <formula>#REF!&lt;&gt;""</formula>
    </cfRule>
  </conditionalFormatting>
  <conditionalFormatting sqref="A20">
    <cfRule type="expression" dxfId="371" priority="27">
      <formula>#REF!&lt;&gt;""</formula>
    </cfRule>
    <cfRule type="expression" dxfId="370" priority="28">
      <formula>#REF!&lt;&gt;""</formula>
    </cfRule>
  </conditionalFormatting>
  <conditionalFormatting sqref="A19">
    <cfRule type="expression" dxfId="369" priority="25">
      <formula>#REF!&lt;&gt;""</formula>
    </cfRule>
    <cfRule type="expression" dxfId="368" priority="26">
      <formula>#REF!&lt;&gt;""</formula>
    </cfRule>
  </conditionalFormatting>
  <conditionalFormatting sqref="A23">
    <cfRule type="expression" dxfId="367" priority="23">
      <formula>#REF!&lt;&gt;""</formula>
    </cfRule>
    <cfRule type="expression" dxfId="366" priority="24">
      <formula>#REF!&lt;&gt;""</formula>
    </cfRule>
  </conditionalFormatting>
  <conditionalFormatting sqref="A22">
    <cfRule type="expression" dxfId="365" priority="21">
      <formula>#REF!&lt;&gt;""</formula>
    </cfRule>
    <cfRule type="expression" dxfId="364" priority="22">
      <formula>#REF!&lt;&gt;""</formula>
    </cfRule>
  </conditionalFormatting>
  <conditionalFormatting sqref="A26">
    <cfRule type="expression" dxfId="363" priority="19">
      <formula>#REF!&lt;&gt;""</formula>
    </cfRule>
    <cfRule type="expression" dxfId="362" priority="20">
      <formula>#REF!&lt;&gt;""</formula>
    </cfRule>
  </conditionalFormatting>
  <conditionalFormatting sqref="A25">
    <cfRule type="expression" dxfId="361" priority="17">
      <formula>#REF!&lt;&gt;""</formula>
    </cfRule>
    <cfRule type="expression" dxfId="360" priority="18">
      <formula>#REF!&lt;&gt;""</formula>
    </cfRule>
  </conditionalFormatting>
  <conditionalFormatting sqref="A29">
    <cfRule type="expression" dxfId="359" priority="15">
      <formula>#REF!&lt;&gt;""</formula>
    </cfRule>
    <cfRule type="expression" dxfId="358" priority="16">
      <formula>#REF!&lt;&gt;""</formula>
    </cfRule>
  </conditionalFormatting>
  <conditionalFormatting sqref="A28">
    <cfRule type="expression" dxfId="357" priority="13">
      <formula>#REF!&lt;&gt;""</formula>
    </cfRule>
    <cfRule type="expression" dxfId="356" priority="14">
      <formula>#REF!&lt;&gt;""</formula>
    </cfRule>
  </conditionalFormatting>
  <conditionalFormatting sqref="A32">
    <cfRule type="expression" dxfId="355" priority="11">
      <formula>#REF!&lt;&gt;""</formula>
    </cfRule>
    <cfRule type="expression" dxfId="354" priority="12">
      <formula>#REF!&lt;&gt;""</formula>
    </cfRule>
  </conditionalFormatting>
  <conditionalFormatting sqref="A31">
    <cfRule type="expression" dxfId="353" priority="9">
      <formula>#REF!&lt;&gt;""</formula>
    </cfRule>
    <cfRule type="expression" dxfId="352" priority="10">
      <formula>#REF!&lt;&gt;""</formula>
    </cfRule>
  </conditionalFormatting>
  <conditionalFormatting sqref="A35">
    <cfRule type="expression" dxfId="351" priority="7">
      <formula>#REF!&lt;&gt;""</formula>
    </cfRule>
    <cfRule type="expression" dxfId="350" priority="8">
      <formula>#REF!&lt;&gt;""</formula>
    </cfRule>
  </conditionalFormatting>
  <conditionalFormatting sqref="A34">
    <cfRule type="expression" dxfId="349" priority="5">
      <formula>#REF!&lt;&gt;""</formula>
    </cfRule>
    <cfRule type="expression" dxfId="348" priority="6">
      <formula>#REF!&lt;&gt;""</formula>
    </cfRule>
  </conditionalFormatting>
  <conditionalFormatting sqref="A38">
    <cfRule type="expression" dxfId="347" priority="3">
      <formula>#REF!&lt;&gt;""</formula>
    </cfRule>
    <cfRule type="expression" dxfId="346" priority="4">
      <formula>#REF!&lt;&gt;""</formula>
    </cfRule>
  </conditionalFormatting>
  <conditionalFormatting sqref="A37">
    <cfRule type="expression" dxfId="345" priority="1">
      <formula>#REF!&lt;&gt;""</formula>
    </cfRule>
    <cfRule type="expression" dxfId="344" priority="2">
      <formula>#REF!&lt;&gt;""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4" width="4" style="5" hidden="1" customWidth="1" outlineLevel="1"/>
    <col min="5" max="5" width="4.5703125" style="5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222" customWidth="1" collapsed="1"/>
    <col min="13" max="13" width="15.7109375" style="5" customWidth="1"/>
    <col min="14" max="14" width="15.7109375" style="5" hidden="1" customWidth="1" outlineLevel="1"/>
    <col min="15" max="15" width="15.7109375" style="222" customWidth="1" collapsed="1"/>
    <col min="16" max="16" width="15.7109375" style="5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09" t="s">
        <v>3</v>
      </c>
      <c r="H1" s="510"/>
      <c r="I1" s="510"/>
      <c r="J1" s="510"/>
      <c r="K1" s="510"/>
      <c r="L1" s="510"/>
      <c r="M1" s="510"/>
      <c r="N1" s="510"/>
      <c r="O1" s="510"/>
      <c r="P1" s="511"/>
    </row>
    <row r="2" spans="1:16" ht="32.25" thickBot="1" x14ac:dyDescent="0.3">
      <c r="A2" s="6"/>
      <c r="B2" s="6"/>
      <c r="C2" s="6"/>
      <c r="D2" s="6"/>
      <c r="E2" s="6"/>
      <c r="F2" s="6"/>
      <c r="G2" s="112" t="s">
        <v>87</v>
      </c>
      <c r="H2" s="176" t="s">
        <v>0</v>
      </c>
      <c r="I2" s="209">
        <f>I3+I4</f>
        <v>0</v>
      </c>
      <c r="J2" s="512" t="str">
        <f>"/    "&amp;I8&amp;" bodů"</f>
        <v>/    6 bodů</v>
      </c>
      <c r="K2" s="512"/>
      <c r="L2" s="512"/>
      <c r="M2" s="512"/>
      <c r="N2" s="512"/>
      <c r="O2" s="512"/>
      <c r="P2" s="513"/>
    </row>
    <row r="3" spans="1:16" ht="21" x14ac:dyDescent="0.25">
      <c r="A3" s="99"/>
      <c r="B3" s="99"/>
      <c r="C3" s="99"/>
      <c r="D3" s="99"/>
      <c r="E3" s="99"/>
      <c r="F3" s="99"/>
      <c r="G3" s="167" t="str">
        <f>"B "&amp;$G$2</f>
        <v>B 4.</v>
      </c>
      <c r="H3" s="168" t="str">
        <f>IF($J$8&lt;&gt;COUNTIF(I9:I45,2),"Počet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6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3"/>
      <c r="D4" s="103"/>
      <c r="E4" s="103"/>
      <c r="F4" s="103"/>
      <c r="G4" s="165" t="str">
        <f>"C "&amp;$G$2</f>
        <v>C 4.</v>
      </c>
      <c r="H4" s="166" t="str">
        <f>IF($M$8&lt;&gt;COUNTIF(I9:I45,2),"Počet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6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71"/>
      <c r="D5" s="71"/>
      <c r="E5" s="71"/>
      <c r="F5" s="71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11"/>
      <c r="D6" s="11"/>
      <c r="E6" s="11"/>
      <c r="F6" s="11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11"/>
      <c r="D7" s="11"/>
      <c r="E7" s="11"/>
      <c r="F7" s="11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27"/>
      <c r="D8" s="27"/>
      <c r="E8" s="27"/>
      <c r="F8" s="27"/>
      <c r="G8" s="21"/>
      <c r="H8" s="27"/>
      <c r="I8" s="38">
        <f>COUNTIF(I9:I39,2)*2</f>
        <v>6</v>
      </c>
      <c r="J8" s="489">
        <f>K8</f>
        <v>0</v>
      </c>
      <c r="K8" s="22">
        <f>COUNTIF(K9:K39,"x")</f>
        <v>0</v>
      </c>
      <c r="L8" s="214">
        <f>SUBTOTAL(9,L9:L39)</f>
        <v>0</v>
      </c>
      <c r="M8" s="489">
        <f>N8</f>
        <v>0</v>
      </c>
      <c r="N8" s="22">
        <f>COUNTIF(N9:N39,"x")</f>
        <v>0</v>
      </c>
      <c r="O8" s="214">
        <f>SUBTOTAL(9,O9:O39)</f>
        <v>0</v>
      </c>
      <c r="P8" s="80">
        <f>SUBTOTAL(9,P9:P39)</f>
        <v>0</v>
      </c>
    </row>
    <row r="9" spans="1:16" s="29" customFormat="1" ht="12.75" collapsed="1" thickBot="1" x14ac:dyDescent="0.3">
      <c r="A9" s="28"/>
      <c r="B9" s="28"/>
      <c r="C9" s="28"/>
      <c r="D9" s="28"/>
      <c r="E9" s="28"/>
      <c r="F9" s="30"/>
      <c r="G9" s="115"/>
      <c r="H9" s="179"/>
      <c r="I9" s="117"/>
      <c r="J9" s="514"/>
      <c r="K9" s="514"/>
      <c r="L9" s="514"/>
      <c r="M9" s="514"/>
      <c r="N9" s="514"/>
      <c r="O9" s="514"/>
      <c r="P9" s="515"/>
    </row>
    <row r="10" spans="1:16" x14ac:dyDescent="0.25">
      <c r="A10" s="72"/>
      <c r="B10" s="72"/>
      <c r="C10" s="72"/>
      <c r="D10" s="72"/>
      <c r="E10" s="72"/>
      <c r="F10" s="95">
        <v>1</v>
      </c>
      <c r="G10" s="13" t="s">
        <v>15</v>
      </c>
      <c r="H10" s="3" t="s">
        <v>4</v>
      </c>
      <c r="I10" s="7"/>
      <c r="J10" s="152" t="str">
        <f>$J$5</f>
        <v>současný stav</v>
      </c>
      <c r="K10" s="152"/>
      <c r="L10" s="215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70" t="str">
        <f>$P$5</f>
        <v>pokrok</v>
      </c>
    </row>
    <row r="11" spans="1:16" x14ac:dyDescent="0.25">
      <c r="A11" s="73"/>
      <c r="B11" s="73"/>
      <c r="C11" s="73"/>
      <c r="D11" s="73"/>
      <c r="E11" s="73"/>
      <c r="F11" s="98" t="str">
        <f>G11</f>
        <v>4.1</v>
      </c>
      <c r="G11" s="70" t="str">
        <f>$G$2&amp;F10</f>
        <v>4.1</v>
      </c>
      <c r="H11" s="4" t="s">
        <v>314</v>
      </c>
      <c r="I11" s="12"/>
      <c r="J11" s="153" t="str">
        <f>$J$6</f>
        <v>výběr úrovně</v>
      </c>
      <c r="K11" s="153"/>
      <c r="L11" s="216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71" t="str">
        <f>$P$6</f>
        <v>bodové hodnocení</v>
      </c>
    </row>
    <row r="12" spans="1:16" ht="15.75" thickBot="1" x14ac:dyDescent="0.3">
      <c r="A12" s="74"/>
      <c r="B12" s="74"/>
      <c r="C12" s="74"/>
      <c r="D12" s="74"/>
      <c r="E12" s="74"/>
      <c r="F12" s="94" t="str">
        <f>F11</f>
        <v>4.1</v>
      </c>
      <c r="G12" s="14"/>
      <c r="H12" s="15"/>
      <c r="I12" s="8"/>
      <c r="J12" s="154"/>
      <c r="K12" s="154"/>
      <c r="L12" s="217" t="str">
        <f>$L$7</f>
        <v>B</v>
      </c>
      <c r="M12" s="154"/>
      <c r="N12" s="154"/>
      <c r="O12" s="487"/>
      <c r="P12" s="172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MAX(A13:A16)</f>
        <v>2</v>
      </c>
      <c r="C13" s="88">
        <f>SUM(L13:L16)</f>
        <v>0</v>
      </c>
      <c r="D13" s="88">
        <f>SUM(O13:O16)</f>
        <v>0</v>
      </c>
      <c r="E13" s="88">
        <f>D13-C13</f>
        <v>0</v>
      </c>
      <c r="F13" s="94" t="str">
        <f t="shared" ref="F13:F19" si="0">F12</f>
        <v>4.1</v>
      </c>
      <c r="G13" s="9" t="s">
        <v>5</v>
      </c>
      <c r="H13" s="10" t="s">
        <v>6</v>
      </c>
      <c r="I13" s="76">
        <f>IF(A13&lt;&gt;"",A13/B13*2,"")</f>
        <v>0</v>
      </c>
      <c r="J13" s="412"/>
      <c r="K13" s="472" t="str">
        <f>IF(J13&lt;&gt;"","x","")</f>
        <v/>
      </c>
      <c r="L13" s="218" t="str">
        <f>IF(J13="","",I13)</f>
        <v/>
      </c>
      <c r="M13" s="412"/>
      <c r="N13" s="472" t="str">
        <f>IF(M13&lt;&gt;"","x","")</f>
        <v/>
      </c>
      <c r="O13" s="483" t="str">
        <f>IF(N13="","",I13)</f>
        <v/>
      </c>
      <c r="P13" s="173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:B15" si="1">B13</f>
        <v>2</v>
      </c>
      <c r="C14" s="83"/>
      <c r="D14" s="83"/>
      <c r="E14" s="89">
        <f>E13</f>
        <v>0</v>
      </c>
      <c r="F14" s="94" t="str">
        <f t="shared" si="0"/>
        <v>4.1</v>
      </c>
      <c r="G14" s="2" t="s">
        <v>7</v>
      </c>
      <c r="H14" s="1" t="s">
        <v>8</v>
      </c>
      <c r="I14" s="76">
        <f>IF(A14&lt;&gt;"",A14/B14*2,"")</f>
        <v>1</v>
      </c>
      <c r="J14" s="208"/>
      <c r="K14" s="473" t="str">
        <f>IF(J14&lt;&gt;"","x","")</f>
        <v/>
      </c>
      <c r="L14" s="219" t="str">
        <f>IF(J14="","",I14)</f>
        <v/>
      </c>
      <c r="M14" s="411"/>
      <c r="N14" s="473" t="str">
        <f>IF(M14&lt;&gt;"","x","")</f>
        <v/>
      </c>
      <c r="O14" s="484" t="str">
        <f>IF(N14="","",I14)</f>
        <v/>
      </c>
      <c r="P14" s="174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 t="shared" si="1"/>
        <v>2</v>
      </c>
      <c r="C15" s="83"/>
      <c r="D15" s="83"/>
      <c r="E15" s="89">
        <f>E14</f>
        <v>0</v>
      </c>
      <c r="F15" s="94" t="str">
        <f t="shared" si="0"/>
        <v>4.1</v>
      </c>
      <c r="G15" s="2" t="s">
        <v>9</v>
      </c>
      <c r="H15" s="1" t="s">
        <v>10</v>
      </c>
      <c r="I15" s="76">
        <f>IF(A15&lt;&gt;"",A15/B15*2,"")</f>
        <v>2</v>
      </c>
      <c r="J15" s="208"/>
      <c r="K15" s="473" t="str">
        <f>IF(J15&lt;&gt;"","x","")</f>
        <v/>
      </c>
      <c r="L15" s="219" t="str">
        <f>IF(J15="","",I15)</f>
        <v/>
      </c>
      <c r="M15" s="411"/>
      <c r="N15" s="473" t="str">
        <f>IF(M15&lt;&gt;"","x","")</f>
        <v/>
      </c>
      <c r="O15" s="484" t="str">
        <f>IF(N15="","",I15)</f>
        <v/>
      </c>
      <c r="P15" s="174" t="str">
        <f>IF(AND(O15&lt;&gt;"",E15&gt;=0),E15,"")</f>
        <v/>
      </c>
    </row>
    <row r="16" spans="1:16" x14ac:dyDescent="0.25">
      <c r="A16" s="101"/>
      <c r="B16" s="101"/>
      <c r="C16" s="101"/>
      <c r="D16" s="101"/>
      <c r="E16" s="101"/>
      <c r="F16" s="94" t="str">
        <f t="shared" si="0"/>
        <v>4.1</v>
      </c>
      <c r="G16" s="125" t="str">
        <f>"odd. B "&amp;F16</f>
        <v>odd. B 4.1</v>
      </c>
      <c r="H16" s="126" t="s">
        <v>16</v>
      </c>
      <c r="I16" s="127"/>
      <c r="J16" s="127"/>
      <c r="K16" s="127"/>
      <c r="L16" s="220"/>
      <c r="M16" s="127"/>
      <c r="N16" s="127"/>
      <c r="O16" s="220"/>
      <c r="P16" s="169"/>
    </row>
    <row r="17" spans="1:16" x14ac:dyDescent="0.25">
      <c r="A17" s="109"/>
      <c r="B17" s="109"/>
      <c r="C17" s="109"/>
      <c r="D17" s="109"/>
      <c r="E17" s="109"/>
      <c r="F17" s="94" t="str">
        <f t="shared" si="0"/>
        <v>4.1</v>
      </c>
      <c r="G17" s="130"/>
      <c r="H17" s="474"/>
      <c r="I17" s="475"/>
      <c r="J17" s="475"/>
      <c r="K17" s="475"/>
      <c r="L17" s="475"/>
      <c r="M17" s="475"/>
      <c r="N17" s="475"/>
      <c r="O17" s="475"/>
      <c r="P17" s="476"/>
    </row>
    <row r="18" spans="1:16" x14ac:dyDescent="0.25">
      <c r="A18" s="16"/>
      <c r="B18" s="16"/>
      <c r="C18" s="16"/>
      <c r="D18" s="16"/>
      <c r="E18" s="16"/>
      <c r="F18" s="94" t="str">
        <f t="shared" si="0"/>
        <v>4.1</v>
      </c>
      <c r="G18" s="141" t="str">
        <f>"odd. C "&amp;F18</f>
        <v>odd. C 4.1</v>
      </c>
      <c r="H18" s="142" t="s">
        <v>17</v>
      </c>
      <c r="I18" s="143"/>
      <c r="J18" s="143"/>
      <c r="K18" s="143"/>
      <c r="L18" s="221"/>
      <c r="M18" s="143"/>
      <c r="N18" s="143"/>
      <c r="O18" s="221"/>
      <c r="P18" s="175"/>
    </row>
    <row r="19" spans="1:16" ht="15.75" thickBot="1" x14ac:dyDescent="0.3">
      <c r="A19" s="107"/>
      <c r="B19" s="107"/>
      <c r="C19" s="107"/>
      <c r="D19" s="107"/>
      <c r="E19" s="107"/>
      <c r="F19" s="94" t="str">
        <f t="shared" si="0"/>
        <v>4.1</v>
      </c>
      <c r="G19" s="146"/>
      <c r="H19" s="477"/>
      <c r="I19" s="478"/>
      <c r="J19" s="478"/>
      <c r="K19" s="478"/>
      <c r="L19" s="478"/>
      <c r="M19" s="478"/>
      <c r="N19" s="478"/>
      <c r="O19" s="478"/>
      <c r="P19" s="479"/>
    </row>
    <row r="20" spans="1:16" collapsed="1" x14ac:dyDescent="0.25">
      <c r="A20" s="72"/>
      <c r="B20" s="72"/>
      <c r="C20" s="72"/>
      <c r="D20" s="72"/>
      <c r="E20" s="72"/>
      <c r="F20" s="95">
        <v>2</v>
      </c>
      <c r="G20" s="13" t="s">
        <v>15</v>
      </c>
      <c r="H20" s="3" t="s">
        <v>18</v>
      </c>
      <c r="I20" s="7"/>
      <c r="J20" s="152" t="str">
        <f>$J$5</f>
        <v>současný stav</v>
      </c>
      <c r="K20" s="152"/>
      <c r="L20" s="215" t="str">
        <f>$L$5</f>
        <v>současný stav</v>
      </c>
      <c r="M20" s="152" t="str">
        <f>$M$5</f>
        <v>plánovaný stav</v>
      </c>
      <c r="N20" s="152"/>
      <c r="O20" s="485" t="str">
        <f>$O$5</f>
        <v>plánovaný stav</v>
      </c>
      <c r="P20" s="170" t="str">
        <f>$P$5</f>
        <v>pokrok</v>
      </c>
    </row>
    <row r="21" spans="1:16" x14ac:dyDescent="0.25">
      <c r="A21" s="73"/>
      <c r="B21" s="73"/>
      <c r="C21" s="73"/>
      <c r="D21" s="73"/>
      <c r="E21" s="73"/>
      <c r="F21" s="98" t="str">
        <f>G21</f>
        <v>4.2</v>
      </c>
      <c r="G21" s="70" t="str">
        <f>$G$2&amp;F20</f>
        <v>4.2</v>
      </c>
      <c r="H21" s="4" t="s">
        <v>315</v>
      </c>
      <c r="I21" s="12"/>
      <c r="J21" s="153" t="str">
        <f>$J$6</f>
        <v>výběr úrovně</v>
      </c>
      <c r="K21" s="153"/>
      <c r="L21" s="216" t="str">
        <f>$L$6</f>
        <v>bodové hodnocení</v>
      </c>
      <c r="M21" s="153" t="str">
        <f>$M$6</f>
        <v>výběr úrovně</v>
      </c>
      <c r="N21" s="153"/>
      <c r="O21" s="486" t="str">
        <f>$O$6</f>
        <v>bodové hodnocení</v>
      </c>
      <c r="P21" s="171" t="str">
        <f>$P$6</f>
        <v>bodové hodnocení</v>
      </c>
    </row>
    <row r="22" spans="1:16" ht="15.75" thickBot="1" x14ac:dyDescent="0.3">
      <c r="A22" s="74"/>
      <c r="B22" s="74"/>
      <c r="C22" s="74"/>
      <c r="D22" s="74"/>
      <c r="E22" s="74"/>
      <c r="F22" s="94" t="str">
        <f t="shared" ref="F22:F29" si="2">F21</f>
        <v>4.2</v>
      </c>
      <c r="G22" s="14"/>
      <c r="H22" s="15"/>
      <c r="I22" s="8"/>
      <c r="J22" s="154"/>
      <c r="K22" s="154"/>
      <c r="L22" s="217" t="str">
        <f>$L$7</f>
        <v>B</v>
      </c>
      <c r="M22" s="154"/>
      <c r="N22" s="154"/>
      <c r="O22" s="487"/>
      <c r="P22" s="172" t="str">
        <f>$P$7</f>
        <v>C</v>
      </c>
    </row>
    <row r="23" spans="1:16" x14ac:dyDescent="0.25">
      <c r="A23" s="69">
        <f>IF(G23="a.",0,IF(G23="b.",1,IF(G23="c.",2,IF(G23="d.",3,IF(G23="e.",4,IF(G23="f.",5,IF(G23="g.",6,IF(G23="h.",7,IF(G23="i.",8,IF(G23="j.",9,""))))))))))</f>
        <v>0</v>
      </c>
      <c r="B23" s="93">
        <f>MAX(A23:A26)</f>
        <v>2</v>
      </c>
      <c r="C23" s="88">
        <f>SUM(L23:L26)</f>
        <v>0</v>
      </c>
      <c r="D23" s="88">
        <f>SUM(O23:O26)</f>
        <v>0</v>
      </c>
      <c r="E23" s="88">
        <f>D23-C23</f>
        <v>0</v>
      </c>
      <c r="F23" s="94" t="str">
        <f t="shared" si="2"/>
        <v>4.2</v>
      </c>
      <c r="G23" s="9" t="s">
        <v>5</v>
      </c>
      <c r="H23" s="10" t="s">
        <v>6</v>
      </c>
      <c r="I23" s="76">
        <f>IF(A23&lt;&gt;"",A23/B23*2,"")</f>
        <v>0</v>
      </c>
      <c r="J23" s="412"/>
      <c r="K23" s="472" t="str">
        <f>IF(J23&lt;&gt;"","x","")</f>
        <v/>
      </c>
      <c r="L23" s="218" t="str">
        <f>IF(J23="","",I23)</f>
        <v/>
      </c>
      <c r="M23" s="412"/>
      <c r="N23" s="472" t="str">
        <f>IF(M23&lt;&gt;"","x","")</f>
        <v/>
      </c>
      <c r="O23" s="483" t="str">
        <f>IF(N23="","",I23)</f>
        <v/>
      </c>
      <c r="P23" s="173" t="str">
        <f>IF(AND(O23&lt;&gt;"",E23&gt;=0),E23,"")</f>
        <v/>
      </c>
    </row>
    <row r="24" spans="1:16" x14ac:dyDescent="0.25">
      <c r="A24" s="69">
        <f>IF(G24="a.",0,IF(G24="b.",1,IF(G24="c.",2,IF(G24="d.",3,IF(G24="e.",4,IF(G24="f.",5,IF(G24="g.",6,IF(G24="h.",7,IF(G24="i.",8,IF(G24="j.",9,""))))))))))</f>
        <v>1</v>
      </c>
      <c r="B24" s="89">
        <f t="shared" ref="B24:B25" si="3">B23</f>
        <v>2</v>
      </c>
      <c r="C24" s="83"/>
      <c r="D24" s="83"/>
      <c r="E24" s="89">
        <f>E23</f>
        <v>0</v>
      </c>
      <c r="F24" s="94" t="str">
        <f t="shared" si="2"/>
        <v>4.2</v>
      </c>
      <c r="G24" s="2" t="s">
        <v>7</v>
      </c>
      <c r="H24" s="1" t="s">
        <v>11</v>
      </c>
      <c r="I24" s="76">
        <f>IF(A24&lt;&gt;"",A24/B24*2,"")</f>
        <v>1</v>
      </c>
      <c r="J24" s="208"/>
      <c r="K24" s="473" t="str">
        <f>IF(J24&lt;&gt;"","x","")</f>
        <v/>
      </c>
      <c r="L24" s="219" t="str">
        <f>IF(J24="","",I24)</f>
        <v/>
      </c>
      <c r="M24" s="411"/>
      <c r="N24" s="473" t="str">
        <f>IF(M24&lt;&gt;"","x","")</f>
        <v/>
      </c>
      <c r="O24" s="484" t="str">
        <f>IF(N24="","",I24)</f>
        <v/>
      </c>
      <c r="P24" s="174" t="str">
        <f>IF(AND(O24&lt;&gt;"",E24&gt;=0),E24,"")</f>
        <v/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2</v>
      </c>
      <c r="B25" s="89">
        <f t="shared" si="3"/>
        <v>2</v>
      </c>
      <c r="C25" s="83"/>
      <c r="D25" s="83"/>
      <c r="E25" s="89">
        <f>E24</f>
        <v>0</v>
      </c>
      <c r="F25" s="94" t="str">
        <f t="shared" si="2"/>
        <v>4.2</v>
      </c>
      <c r="G25" s="2" t="s">
        <v>9</v>
      </c>
      <c r="H25" s="1" t="s">
        <v>12</v>
      </c>
      <c r="I25" s="76">
        <f>IF(A25&lt;&gt;"",A25/B25*2,"")</f>
        <v>2</v>
      </c>
      <c r="J25" s="208"/>
      <c r="K25" s="473" t="str">
        <f>IF(J25&lt;&gt;"","x","")</f>
        <v/>
      </c>
      <c r="L25" s="219" t="str">
        <f>IF(J25="","",I25)</f>
        <v/>
      </c>
      <c r="M25" s="208"/>
      <c r="N25" s="473" t="str">
        <f>IF(M25&lt;&gt;"","x","")</f>
        <v/>
      </c>
      <c r="O25" s="484" t="str">
        <f>IF(N25="","",I25)</f>
        <v/>
      </c>
      <c r="P25" s="174" t="str">
        <f>IF(AND(O25&lt;&gt;"",E25&gt;=0),E25,"")</f>
        <v/>
      </c>
    </row>
    <row r="26" spans="1:16" x14ac:dyDescent="0.25">
      <c r="A26" s="101"/>
      <c r="B26" s="101"/>
      <c r="C26" s="101"/>
      <c r="D26" s="101"/>
      <c r="E26" s="101"/>
      <c r="F26" s="94" t="str">
        <f t="shared" si="2"/>
        <v>4.2</v>
      </c>
      <c r="G26" s="125" t="str">
        <f>"odd. B "&amp;F26</f>
        <v>odd. B 4.2</v>
      </c>
      <c r="H26" s="126" t="s">
        <v>16</v>
      </c>
      <c r="I26" s="127"/>
      <c r="J26" s="127"/>
      <c r="K26" s="127"/>
      <c r="L26" s="220"/>
      <c r="M26" s="127"/>
      <c r="N26" s="127"/>
      <c r="O26" s="220"/>
      <c r="P26" s="169"/>
    </row>
    <row r="27" spans="1:16" x14ac:dyDescent="0.25">
      <c r="A27" s="109"/>
      <c r="B27" s="109"/>
      <c r="C27" s="109"/>
      <c r="D27" s="109"/>
      <c r="E27" s="109"/>
      <c r="F27" s="94" t="str">
        <f t="shared" si="2"/>
        <v>4.2</v>
      </c>
      <c r="G27" s="130"/>
      <c r="H27" s="474"/>
      <c r="I27" s="475"/>
      <c r="J27" s="475"/>
      <c r="K27" s="475"/>
      <c r="L27" s="475"/>
      <c r="M27" s="475"/>
      <c r="N27" s="475"/>
      <c r="O27" s="475"/>
      <c r="P27" s="476"/>
    </row>
    <row r="28" spans="1:16" x14ac:dyDescent="0.25">
      <c r="A28" s="16"/>
      <c r="B28" s="16"/>
      <c r="C28" s="16"/>
      <c r="D28" s="16"/>
      <c r="E28" s="16"/>
      <c r="F28" s="94" t="str">
        <f t="shared" si="2"/>
        <v>4.2</v>
      </c>
      <c r="G28" s="141" t="str">
        <f>"odd. C "&amp;F28</f>
        <v>odd. C 4.2</v>
      </c>
      <c r="H28" s="142" t="s">
        <v>17</v>
      </c>
      <c r="I28" s="143"/>
      <c r="J28" s="143"/>
      <c r="K28" s="143"/>
      <c r="L28" s="221"/>
      <c r="M28" s="143"/>
      <c r="N28" s="143"/>
      <c r="O28" s="221"/>
      <c r="P28" s="175"/>
    </row>
    <row r="29" spans="1:16" ht="15.75" thickBot="1" x14ac:dyDescent="0.3">
      <c r="A29" s="107"/>
      <c r="B29" s="107"/>
      <c r="C29" s="107"/>
      <c r="D29" s="107"/>
      <c r="E29" s="107"/>
      <c r="F29" s="94" t="str">
        <f t="shared" si="2"/>
        <v>4.2</v>
      </c>
      <c r="G29" s="146"/>
      <c r="H29" s="477"/>
      <c r="I29" s="478"/>
      <c r="J29" s="478"/>
      <c r="K29" s="478"/>
      <c r="L29" s="478"/>
      <c r="M29" s="478"/>
      <c r="N29" s="478"/>
      <c r="O29" s="478"/>
      <c r="P29" s="479"/>
    </row>
    <row r="30" spans="1:16" collapsed="1" x14ac:dyDescent="0.25">
      <c r="A30" s="72"/>
      <c r="B30" s="72"/>
      <c r="C30" s="72"/>
      <c r="D30" s="72"/>
      <c r="E30" s="72"/>
      <c r="F30" s="95">
        <v>3</v>
      </c>
      <c r="G30" s="13" t="s">
        <v>15</v>
      </c>
      <c r="H30" s="3" t="s">
        <v>86</v>
      </c>
      <c r="I30" s="7"/>
      <c r="J30" s="152" t="str">
        <f>$J$5</f>
        <v>současný stav</v>
      </c>
      <c r="K30" s="152"/>
      <c r="L30" s="215" t="str">
        <f>$L$5</f>
        <v>současný stav</v>
      </c>
      <c r="M30" s="152" t="str">
        <f>$M$5</f>
        <v>plánovaný stav</v>
      </c>
      <c r="N30" s="152"/>
      <c r="O30" s="485" t="str">
        <f>$O$5</f>
        <v>plánovaný stav</v>
      </c>
      <c r="P30" s="170" t="str">
        <f>$P$5</f>
        <v>pokrok</v>
      </c>
    </row>
    <row r="31" spans="1:16" ht="24" x14ac:dyDescent="0.25">
      <c r="A31" s="73"/>
      <c r="B31" s="73"/>
      <c r="C31" s="73"/>
      <c r="D31" s="73"/>
      <c r="E31" s="73"/>
      <c r="F31" s="98" t="str">
        <f>G31</f>
        <v>4.3</v>
      </c>
      <c r="G31" s="70" t="str">
        <f>$G$2&amp;F30</f>
        <v>4.3</v>
      </c>
      <c r="H31" s="455" t="s">
        <v>328</v>
      </c>
      <c r="I31" s="12"/>
      <c r="J31" s="153" t="str">
        <f>$J$6</f>
        <v>výběr úrovně</v>
      </c>
      <c r="K31" s="153"/>
      <c r="L31" s="216" t="str">
        <f>$L$6</f>
        <v>bodové hodnocení</v>
      </c>
      <c r="M31" s="153" t="str">
        <f>$M$6</f>
        <v>výběr úrovně</v>
      </c>
      <c r="N31" s="153"/>
      <c r="O31" s="486" t="str">
        <f>$O$6</f>
        <v>bodové hodnocení</v>
      </c>
      <c r="P31" s="171" t="str">
        <f>$P$6</f>
        <v>bodové hodnocení</v>
      </c>
    </row>
    <row r="32" spans="1:16" ht="15.75" thickBot="1" x14ac:dyDescent="0.3">
      <c r="A32" s="74"/>
      <c r="B32" s="74"/>
      <c r="C32" s="74"/>
      <c r="D32" s="74"/>
      <c r="E32" s="74"/>
      <c r="F32" s="94" t="str">
        <f t="shared" ref="F32:F39" si="4">F31</f>
        <v>4.3</v>
      </c>
      <c r="G32" s="14"/>
      <c r="H32" s="15"/>
      <c r="I32" s="8"/>
      <c r="J32" s="154"/>
      <c r="K32" s="154"/>
      <c r="L32" s="217" t="str">
        <f>$L$7</f>
        <v>B</v>
      </c>
      <c r="M32" s="154"/>
      <c r="N32" s="154"/>
      <c r="O32" s="487"/>
      <c r="P32" s="172" t="str">
        <f>$P$7</f>
        <v>C</v>
      </c>
    </row>
    <row r="33" spans="1:16" x14ac:dyDescent="0.25">
      <c r="A33" s="69">
        <f>IF(G33="a.",0,IF(G33="b.",1,IF(G33="c.",2,IF(G33="d.",3,IF(G33="e.",4,IF(G33="f.",5,IF(G33="g.",6,IF(G33="h.",7,IF(G33="i.",8,IF(G33="j.",9,""))))))))))</f>
        <v>0</v>
      </c>
      <c r="B33" s="93">
        <f>MAX(A33:A36)</f>
        <v>2</v>
      </c>
      <c r="C33" s="88">
        <f>SUM(L33:L36)</f>
        <v>0</v>
      </c>
      <c r="D33" s="88">
        <f>SUM(O33:O36)</f>
        <v>0</v>
      </c>
      <c r="E33" s="88">
        <f>D33-C33</f>
        <v>0</v>
      </c>
      <c r="F33" s="94" t="str">
        <f t="shared" si="4"/>
        <v>4.3</v>
      </c>
      <c r="G33" s="2" t="s">
        <v>5</v>
      </c>
      <c r="H33" s="1" t="s">
        <v>6</v>
      </c>
      <c r="I33" s="76">
        <f>IF(A33&lt;&gt;"",A33/B33*2,"")</f>
        <v>0</v>
      </c>
      <c r="J33" s="412"/>
      <c r="K33" s="472" t="str">
        <f>IF(J33&lt;&gt;"","x","")</f>
        <v/>
      </c>
      <c r="L33" s="218" t="str">
        <f>IF(J33="","",I33)</f>
        <v/>
      </c>
      <c r="M33" s="207"/>
      <c r="N33" s="472" t="str">
        <f>IF(M33&lt;&gt;"","x","")</f>
        <v/>
      </c>
      <c r="O33" s="483" t="str">
        <f>IF(N33="","",I33)</f>
        <v/>
      </c>
      <c r="P33" s="173" t="str">
        <f>IF(AND(O33&lt;&gt;"",E33&gt;=0),E33,"")</f>
        <v/>
      </c>
    </row>
    <row r="34" spans="1:16" x14ac:dyDescent="0.25">
      <c r="A34" s="69">
        <f>IF(G34="a.",0,IF(G34="b.",1,IF(G34="c.",2,IF(G34="d.",3,IF(G34="e.",4,IF(G34="f.",5,IF(G34="g.",6,IF(G34="h.",7,IF(G34="i.",8,IF(G34="j.",9,""))))))))))</f>
        <v>1</v>
      </c>
      <c r="B34" s="89">
        <f t="shared" ref="B34:B35" si="5">B33</f>
        <v>2</v>
      </c>
      <c r="C34" s="83"/>
      <c r="D34" s="83"/>
      <c r="E34" s="89">
        <f>E33</f>
        <v>0</v>
      </c>
      <c r="F34" s="94" t="str">
        <f t="shared" si="4"/>
        <v>4.3</v>
      </c>
      <c r="G34" s="2" t="s">
        <v>7</v>
      </c>
      <c r="H34" s="1" t="s">
        <v>13</v>
      </c>
      <c r="I34" s="76">
        <f>IF(A34&lt;&gt;"",A34/B34*2,"")</f>
        <v>1</v>
      </c>
      <c r="J34" s="208"/>
      <c r="K34" s="473" t="str">
        <f>IF(J34&lt;&gt;"","x","")</f>
        <v/>
      </c>
      <c r="L34" s="219" t="str">
        <f>IF(J34="","",I34)</f>
        <v/>
      </c>
      <c r="M34" s="411"/>
      <c r="N34" s="473" t="str">
        <f>IF(M34&lt;&gt;"","x","")</f>
        <v/>
      </c>
      <c r="O34" s="484" t="str">
        <f>IF(N34="","",I34)</f>
        <v/>
      </c>
      <c r="P34" s="174" t="str">
        <f>IF(AND(O34&lt;&gt;"",E34&gt;=0),E34,"")</f>
        <v/>
      </c>
    </row>
    <row r="35" spans="1:16" x14ac:dyDescent="0.25">
      <c r="A35" s="69">
        <f>IF(G35="a.",0,IF(G35="b.",1,IF(G35="c.",2,IF(G35="d.",3,IF(G35="e.",4,IF(G35="f.",5,IF(G35="g.",6,IF(G35="h.",7,IF(G35="i.",8,IF(G35="j.",9,""))))))))))</f>
        <v>2</v>
      </c>
      <c r="B35" s="89">
        <f t="shared" si="5"/>
        <v>2</v>
      </c>
      <c r="C35" s="83"/>
      <c r="D35" s="83"/>
      <c r="E35" s="89">
        <f>E34</f>
        <v>0</v>
      </c>
      <c r="F35" s="94" t="str">
        <f t="shared" si="4"/>
        <v>4.3</v>
      </c>
      <c r="G35" s="2" t="s">
        <v>9</v>
      </c>
      <c r="H35" s="1" t="s">
        <v>14</v>
      </c>
      <c r="I35" s="76">
        <f>IF(A35&lt;&gt;"",A35/B35*2,"")</f>
        <v>2</v>
      </c>
      <c r="J35" s="208"/>
      <c r="K35" s="473" t="str">
        <f>IF(J35&lt;&gt;"","x","")</f>
        <v/>
      </c>
      <c r="L35" s="219" t="str">
        <f>IF(J35="","",I35)</f>
        <v/>
      </c>
      <c r="M35" s="411"/>
      <c r="N35" s="473" t="str">
        <f>IF(M35&lt;&gt;"","x","")</f>
        <v/>
      </c>
      <c r="O35" s="484" t="str">
        <f>IF(N35="","",I35)</f>
        <v/>
      </c>
      <c r="P35" s="174" t="str">
        <f>IF(AND(O35&lt;&gt;"",E35&gt;=0),E35,"")</f>
        <v/>
      </c>
    </row>
    <row r="36" spans="1:16" x14ac:dyDescent="0.25">
      <c r="A36" s="101"/>
      <c r="B36" s="101"/>
      <c r="C36" s="101"/>
      <c r="D36" s="101"/>
      <c r="E36" s="101"/>
      <c r="F36" s="94" t="str">
        <f t="shared" si="4"/>
        <v>4.3</v>
      </c>
      <c r="G36" s="125" t="str">
        <f>"odd. B "&amp;F36</f>
        <v>odd. B 4.3</v>
      </c>
      <c r="H36" s="126" t="s">
        <v>16</v>
      </c>
      <c r="I36" s="127"/>
      <c r="J36" s="127"/>
      <c r="K36" s="127"/>
      <c r="L36" s="220"/>
      <c r="M36" s="127"/>
      <c r="N36" s="127"/>
      <c r="O36" s="220"/>
      <c r="P36" s="169"/>
    </row>
    <row r="37" spans="1:16" x14ac:dyDescent="0.25">
      <c r="A37" s="109"/>
      <c r="B37" s="109"/>
      <c r="C37" s="109"/>
      <c r="D37" s="109"/>
      <c r="E37" s="109"/>
      <c r="F37" s="94" t="str">
        <f t="shared" si="4"/>
        <v>4.3</v>
      </c>
      <c r="G37" s="130"/>
      <c r="H37" s="474"/>
      <c r="I37" s="475"/>
      <c r="J37" s="475"/>
      <c r="K37" s="475"/>
      <c r="L37" s="475"/>
      <c r="M37" s="475"/>
      <c r="N37" s="475"/>
      <c r="O37" s="475"/>
      <c r="P37" s="476"/>
    </row>
    <row r="38" spans="1:16" x14ac:dyDescent="0.25">
      <c r="A38" s="16"/>
      <c r="B38" s="16"/>
      <c r="C38" s="16"/>
      <c r="D38" s="16"/>
      <c r="E38" s="16"/>
      <c r="F38" s="94" t="str">
        <f t="shared" si="4"/>
        <v>4.3</v>
      </c>
      <c r="G38" s="141" t="str">
        <f>"odd. C "&amp;F38</f>
        <v>odd. C 4.3</v>
      </c>
      <c r="H38" s="142" t="s">
        <v>17</v>
      </c>
      <c r="I38" s="143"/>
      <c r="J38" s="143"/>
      <c r="K38" s="143"/>
      <c r="L38" s="221"/>
      <c r="M38" s="143"/>
      <c r="N38" s="143"/>
      <c r="O38" s="221"/>
      <c r="P38" s="175"/>
    </row>
    <row r="39" spans="1:16" ht="15.75" thickBot="1" x14ac:dyDescent="0.3">
      <c r="A39" s="107"/>
      <c r="B39" s="107"/>
      <c r="C39" s="107"/>
      <c r="D39" s="107"/>
      <c r="E39" s="107"/>
      <c r="F39" s="94" t="str">
        <f t="shared" si="4"/>
        <v>4.3</v>
      </c>
      <c r="G39" s="146"/>
      <c r="H39" s="477"/>
      <c r="I39" s="478"/>
      <c r="J39" s="478"/>
      <c r="K39" s="478"/>
      <c r="L39" s="478"/>
      <c r="M39" s="478"/>
      <c r="N39" s="478"/>
      <c r="O39" s="478"/>
      <c r="P39" s="479"/>
    </row>
  </sheetData>
  <sheetProtection algorithmName="SHA-512" hashValue="LBzXeGkRoq/SG/TZE6JD9hBL+FtTHcMs5Otyeg+Rh5iN25vSetQz54PM1JRCkqbxGzALTJCLLhPGO7z8yt8PMw==" saltValue="JobJjl4kttZGFdwdDitL5Q==" spinCount="100000" sheet="1" objects="1" scenarios="1" formatCells="0" formatColumns="0" formatRows="0"/>
  <mergeCells count="3">
    <mergeCell ref="J2:P2"/>
    <mergeCell ref="J9:P9"/>
    <mergeCell ref="G1:P1"/>
  </mergeCells>
  <conditionalFormatting sqref="I3">
    <cfRule type="expression" dxfId="210" priority="354">
      <formula>$J$8&lt;&gt;COUNTIF(I9:I45,2)</formula>
    </cfRule>
  </conditionalFormatting>
  <conditionalFormatting sqref="I4">
    <cfRule type="expression" dxfId="209" priority="355">
      <formula>$M$8&lt;&gt;COUNTIF(I9:I45,2)</formula>
    </cfRule>
  </conditionalFormatting>
  <conditionalFormatting sqref="G3">
    <cfRule type="expression" dxfId="208" priority="356">
      <formula>$J$8&lt;&gt;COUNTIF(I9:I45,2)</formula>
    </cfRule>
  </conditionalFormatting>
  <conditionalFormatting sqref="J3">
    <cfRule type="expression" dxfId="207" priority="357">
      <formula>$J$8&lt;&gt;COUNTIF(I9:I45,2)</formula>
    </cfRule>
  </conditionalFormatting>
  <conditionalFormatting sqref="G4">
    <cfRule type="expression" dxfId="206" priority="362">
      <formula>$M$8&lt;&gt;COUNTIF(I9:I45,2)</formula>
    </cfRule>
  </conditionalFormatting>
  <conditionalFormatting sqref="J4">
    <cfRule type="expression" dxfId="205" priority="363">
      <formula>$M$8&lt;&gt;COUNTIF(I9:I45,2)</formula>
    </cfRule>
  </conditionalFormatting>
  <conditionalFormatting sqref="H3">
    <cfRule type="expression" dxfId="204" priority="368">
      <formula>$J$8&lt;&gt;COUNTIF(I9:I45,2)</formula>
    </cfRule>
  </conditionalFormatting>
  <conditionalFormatting sqref="H4">
    <cfRule type="expression" dxfId="203" priority="369">
      <formula>$M$8&lt;&gt;COUNTIF(I9:I45,2)</formula>
    </cfRule>
  </conditionalFormatting>
  <conditionalFormatting sqref="L3">
    <cfRule type="expression" dxfId="202" priority="7">
      <formula>$J$8&lt;&gt;COUNTIF(I9:I113,2)</formula>
    </cfRule>
  </conditionalFormatting>
  <conditionalFormatting sqref="M3">
    <cfRule type="expression" dxfId="201" priority="8">
      <formula>$J$8&lt;&gt;COUNTIF(I9:I113,2)</formula>
    </cfRule>
  </conditionalFormatting>
  <conditionalFormatting sqref="P3">
    <cfRule type="expression" dxfId="200" priority="9">
      <formula>$J$8&lt;&gt;COUNTIF(I9:I113,2)</formula>
    </cfRule>
  </conditionalFormatting>
  <conditionalFormatting sqref="L4">
    <cfRule type="expression" dxfId="199" priority="10">
      <formula>$M$8&lt;&gt;COUNTIF(I9:I113,2)</formula>
    </cfRule>
  </conditionalFormatting>
  <conditionalFormatting sqref="M4">
    <cfRule type="expression" dxfId="198" priority="11">
      <formula>$M$8&lt;&gt;COUNTIF(I9:I113,2)</formula>
    </cfRule>
  </conditionalFormatting>
  <conditionalFormatting sqref="P4">
    <cfRule type="expression" dxfId="197" priority="12">
      <formula>$M$8&lt;&gt;COUNTIF(I9:I113,2)</formula>
    </cfRule>
  </conditionalFormatting>
  <conditionalFormatting sqref="K3">
    <cfRule type="expression" dxfId="196" priority="6">
      <formula>$K$8&lt;&gt;COUNTIF(I9:I113,2)</formula>
    </cfRule>
  </conditionalFormatting>
  <conditionalFormatting sqref="O3">
    <cfRule type="expression" dxfId="195" priority="4">
      <formula>$K$8&lt;&gt;COUNTIF(I9:I113,2)</formula>
    </cfRule>
  </conditionalFormatting>
  <conditionalFormatting sqref="O4">
    <cfRule type="expression" dxfId="194" priority="5">
      <formula>$N$8&lt;&gt;COUNTIF(I9:I113,2)</formula>
    </cfRule>
  </conditionalFormatting>
  <conditionalFormatting sqref="N3">
    <cfRule type="expression" dxfId="193" priority="3">
      <formula>$K$8&lt;&gt;COUNTIF(I9:I113,2)</formula>
    </cfRule>
  </conditionalFormatting>
  <conditionalFormatting sqref="K4">
    <cfRule type="expression" dxfId="192" priority="2">
      <formula>$M$8&lt;&gt;COUNTIF(I9:I113,2)</formula>
    </cfRule>
  </conditionalFormatting>
  <conditionalFormatting sqref="N4">
    <cfRule type="expression" dxfId="191" priority="1">
      <formula>$M$8&lt;&gt;COUNTIF(I9:I113,2)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5" width="4" style="92" hidden="1" customWidth="1" outlineLevel="1"/>
    <col min="6" max="6" width="6.285156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6" t="s">
        <v>138</v>
      </c>
      <c r="H1" s="517"/>
      <c r="I1" s="517"/>
      <c r="J1" s="517"/>
      <c r="K1" s="517"/>
      <c r="L1" s="517"/>
      <c r="M1" s="517"/>
      <c r="N1" s="517"/>
      <c r="O1" s="517"/>
      <c r="P1" s="518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137</v>
      </c>
      <c r="H2" s="113" t="s">
        <v>224</v>
      </c>
      <c r="I2" s="114">
        <f>I3+I4</f>
        <v>0</v>
      </c>
      <c r="J2" s="512" t="str">
        <f>"/    "&amp;I8&amp;" bodů"</f>
        <v>/    18 bodů</v>
      </c>
      <c r="K2" s="512"/>
      <c r="L2" s="512"/>
      <c r="M2" s="512"/>
      <c r="N2" s="512"/>
      <c r="O2" s="512"/>
      <c r="P2" s="513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5.</v>
      </c>
      <c r="H3" s="168" t="str">
        <f>IF($J$8&lt;&gt;COUNTIF(I9:I108,2),"Počet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18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5.</v>
      </c>
      <c r="H4" s="166" t="str">
        <f>IF($M$8&lt;&gt;COUNTIF(I9:I108,2),"Počet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18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COUNTIF(I9:I103,2)*2</f>
        <v>18</v>
      </c>
      <c r="J8" s="488">
        <f>K8</f>
        <v>0</v>
      </c>
      <c r="K8" s="22">
        <f>COUNTIF(K9:K103,"x")</f>
        <v>0</v>
      </c>
      <c r="L8" s="78">
        <f>SUBTOTAL(9,L9:L103)</f>
        <v>0</v>
      </c>
      <c r="M8" s="488">
        <f>N8</f>
        <v>0</v>
      </c>
      <c r="N8" s="22">
        <f>COUNTIF(N9:N103,"x")</f>
        <v>0</v>
      </c>
      <c r="O8" s="78">
        <f>SUBTOTAL(9,O9:O103)</f>
        <v>0</v>
      </c>
      <c r="P8" s="80">
        <f>SUBTOTAL(9,P9:P103)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18"/>
      <c r="I9" s="117"/>
      <c r="J9" s="514"/>
      <c r="K9" s="514"/>
      <c r="L9" s="514"/>
      <c r="M9" s="514"/>
      <c r="N9" s="514"/>
      <c r="O9" s="514"/>
      <c r="P9" s="515"/>
    </row>
    <row r="10" spans="1:16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139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x14ac:dyDescent="0.25">
      <c r="A11" s="73"/>
      <c r="B11" s="73"/>
      <c r="C11" s="87"/>
      <c r="D11" s="87"/>
      <c r="E11" s="87"/>
      <c r="F11" s="98" t="str">
        <f>G11</f>
        <v>5.1</v>
      </c>
      <c r="G11" s="70" t="str">
        <f>$G$2&amp;F10</f>
        <v>5.1</v>
      </c>
      <c r="H11" s="4" t="s">
        <v>311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5.1</v>
      </c>
      <c r="G12" s="14"/>
      <c r="H12" s="15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MAX(A13:A16)</f>
        <v>2</v>
      </c>
      <c r="C13" s="88">
        <f>SUM(L13:L16)</f>
        <v>0</v>
      </c>
      <c r="D13" s="88">
        <f>SUM(O13:O16)</f>
        <v>0</v>
      </c>
      <c r="E13" s="88">
        <f>D13-C13</f>
        <v>0</v>
      </c>
      <c r="F13" s="94" t="str">
        <f t="shared" ref="F13:F19" si="0">F12</f>
        <v>5.1</v>
      </c>
      <c r="G13" s="9" t="s">
        <v>5</v>
      </c>
      <c r="H13" s="10" t="s">
        <v>140</v>
      </c>
      <c r="I13" s="461">
        <f>IF(A13&lt;&gt;"",A13/B13*2,"")</f>
        <v>0</v>
      </c>
      <c r="J13" s="412"/>
      <c r="K13" s="472" t="str">
        <f>IF(J13&lt;&gt;"","x","")</f>
        <v/>
      </c>
      <c r="L13" s="123" t="str">
        <f>IF(J13="","",I13)</f>
        <v/>
      </c>
      <c r="M13" s="412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:B15" si="1">B13</f>
        <v>2</v>
      </c>
      <c r="C14" s="83"/>
      <c r="D14" s="83"/>
      <c r="E14" s="89">
        <f>E13</f>
        <v>0</v>
      </c>
      <c r="F14" s="94" t="str">
        <f t="shared" si="0"/>
        <v>5.1</v>
      </c>
      <c r="G14" s="2" t="s">
        <v>7</v>
      </c>
      <c r="H14" s="1" t="s">
        <v>141</v>
      </c>
      <c r="I14" s="462">
        <f>IF(A14&lt;&gt;"",A14/B14*2,"")</f>
        <v>1</v>
      </c>
      <c r="J14" s="208"/>
      <c r="K14" s="473" t="str">
        <f>IF(J14&lt;&gt;"","x","")</f>
        <v/>
      </c>
      <c r="L14" s="124" t="str">
        <f>IF(J14="","",I14)</f>
        <v/>
      </c>
      <c r="M14" s="411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 t="shared" si="1"/>
        <v>2</v>
      </c>
      <c r="C15" s="83"/>
      <c r="D15" s="83"/>
      <c r="E15" s="89">
        <f>E14</f>
        <v>0</v>
      </c>
      <c r="F15" s="94" t="str">
        <f t="shared" si="0"/>
        <v>5.1</v>
      </c>
      <c r="G15" s="2" t="s">
        <v>9</v>
      </c>
      <c r="H15" s="1" t="s">
        <v>142</v>
      </c>
      <c r="I15" s="462">
        <f>IF(A15&lt;&gt;"",A15/B15*2,"")</f>
        <v>2</v>
      </c>
      <c r="J15" s="208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6" x14ac:dyDescent="0.25">
      <c r="A16" s="105"/>
      <c r="B16" s="105"/>
      <c r="C16" s="106"/>
      <c r="D16" s="106"/>
      <c r="E16" s="106"/>
      <c r="F16" s="94" t="str">
        <f t="shared" si="0"/>
        <v>5.1</v>
      </c>
      <c r="G16" s="125" t="str">
        <f>"odd. B "&amp;F16</f>
        <v>odd. B 5.1</v>
      </c>
      <c r="H16" s="126" t="s">
        <v>16</v>
      </c>
      <c r="I16" s="127"/>
      <c r="J16" s="127"/>
      <c r="K16" s="127"/>
      <c r="L16" s="128"/>
      <c r="M16" s="127"/>
      <c r="N16" s="127"/>
      <c r="O16" s="128"/>
      <c r="P16" s="129"/>
    </row>
    <row r="17" spans="1:16" x14ac:dyDescent="0.25">
      <c r="A17" s="109"/>
      <c r="B17" s="109"/>
      <c r="C17" s="109"/>
      <c r="D17" s="109"/>
      <c r="E17" s="109"/>
      <c r="F17" s="94" t="str">
        <f t="shared" si="0"/>
        <v>5.1</v>
      </c>
      <c r="G17" s="130"/>
      <c r="H17" s="474"/>
      <c r="I17" s="475"/>
      <c r="J17" s="475"/>
      <c r="K17" s="475"/>
      <c r="L17" s="475"/>
      <c r="M17" s="475"/>
      <c r="N17" s="475"/>
      <c r="O17" s="475"/>
      <c r="P17" s="476"/>
    </row>
    <row r="18" spans="1:16" x14ac:dyDescent="0.25">
      <c r="A18" s="16"/>
      <c r="B18" s="16"/>
      <c r="C18" s="90"/>
      <c r="D18" s="90"/>
      <c r="E18" s="90"/>
      <c r="F18" s="94" t="str">
        <f t="shared" si="0"/>
        <v>5.1</v>
      </c>
      <c r="G18" s="141" t="str">
        <f>"odd. C "&amp;F18</f>
        <v>odd. C 5.1</v>
      </c>
      <c r="H18" s="142" t="s">
        <v>17</v>
      </c>
      <c r="I18" s="143"/>
      <c r="J18" s="143"/>
      <c r="K18" s="143"/>
      <c r="L18" s="144"/>
      <c r="M18" s="143"/>
      <c r="N18" s="143"/>
      <c r="O18" s="144"/>
      <c r="P18" s="145"/>
    </row>
    <row r="19" spans="1:16" ht="15.75" thickBot="1" x14ac:dyDescent="0.3">
      <c r="A19" s="107"/>
      <c r="B19" s="107"/>
      <c r="C19" s="107"/>
      <c r="D19" s="107"/>
      <c r="E19" s="107"/>
      <c r="F19" s="94" t="str">
        <f t="shared" si="0"/>
        <v>5.1</v>
      </c>
      <c r="G19" s="146"/>
      <c r="H19" s="477"/>
      <c r="I19" s="478"/>
      <c r="J19" s="478"/>
      <c r="K19" s="478"/>
      <c r="L19" s="478"/>
      <c r="M19" s="478"/>
      <c r="N19" s="478"/>
      <c r="O19" s="478"/>
      <c r="P19" s="479"/>
    </row>
    <row r="20" spans="1:16" collapsed="1" x14ac:dyDescent="0.25">
      <c r="A20" s="72"/>
      <c r="B20" s="72"/>
      <c r="C20" s="86"/>
      <c r="D20" s="86"/>
      <c r="E20" s="86"/>
      <c r="F20" s="95">
        <v>2</v>
      </c>
      <c r="G20" s="13" t="s">
        <v>15</v>
      </c>
      <c r="H20" s="3" t="s">
        <v>143</v>
      </c>
      <c r="I20" s="7"/>
      <c r="J20" s="152" t="str">
        <f>$J$5</f>
        <v>současný stav</v>
      </c>
      <c r="K20" s="152"/>
      <c r="L20" s="120" t="str">
        <f>$L$5</f>
        <v>současný stav</v>
      </c>
      <c r="M20" s="152" t="str">
        <f>$M$5</f>
        <v>plánovaný stav</v>
      </c>
      <c r="N20" s="152"/>
      <c r="O20" s="485" t="str">
        <f>$O$5</f>
        <v>plánovaný stav</v>
      </c>
      <c r="P20" s="147" t="str">
        <f>$P$5</f>
        <v>pokrok</v>
      </c>
    </row>
    <row r="21" spans="1:16" x14ac:dyDescent="0.25">
      <c r="A21" s="73"/>
      <c r="B21" s="73"/>
      <c r="C21" s="87"/>
      <c r="D21" s="87"/>
      <c r="E21" s="87"/>
      <c r="F21" s="98" t="str">
        <f>G21</f>
        <v>5.2</v>
      </c>
      <c r="G21" s="70" t="str">
        <f>$G$2&amp;F20</f>
        <v>5.2</v>
      </c>
      <c r="H21" s="4" t="s">
        <v>312</v>
      </c>
      <c r="I21" s="12"/>
      <c r="J21" s="153" t="str">
        <f>$J$6</f>
        <v>výběr úrovně</v>
      </c>
      <c r="K21" s="153"/>
      <c r="L21" s="121" t="str">
        <f>$L$6</f>
        <v>bodové hodnocení</v>
      </c>
      <c r="M21" s="153" t="str">
        <f>$M$6</f>
        <v>výběr úrovně</v>
      </c>
      <c r="N21" s="153"/>
      <c r="O21" s="486" t="str">
        <f>$O$6</f>
        <v>bodové hodnocení</v>
      </c>
      <c r="P21" s="148" t="str">
        <f>$P$6</f>
        <v>bodové hodnocení</v>
      </c>
    </row>
    <row r="22" spans="1:16" ht="15.75" thickBot="1" x14ac:dyDescent="0.3">
      <c r="A22" s="74"/>
      <c r="B22" s="74"/>
      <c r="C22" s="91"/>
      <c r="D22" s="91"/>
      <c r="E22" s="91"/>
      <c r="F22" s="94" t="str">
        <f t="shared" ref="F22:F29" si="2">F21</f>
        <v>5.2</v>
      </c>
      <c r="G22" s="14"/>
      <c r="H22" s="15"/>
      <c r="I22" s="8"/>
      <c r="J22" s="154"/>
      <c r="K22" s="154"/>
      <c r="L22" s="122" t="str">
        <f>$L$7</f>
        <v>B</v>
      </c>
      <c r="M22" s="154"/>
      <c r="N22" s="154"/>
      <c r="O22" s="487"/>
      <c r="P22" s="149" t="str">
        <f>$P$7</f>
        <v>C</v>
      </c>
    </row>
    <row r="23" spans="1:16" x14ac:dyDescent="0.25">
      <c r="A23" s="69">
        <f>IF(G23="a.",0,IF(G23="b.",1,IF(G23="c.",2,IF(G23="d.",3,IF(G23="e.",4,IF(G23="f.",5,IF(G23="g.",6,IF(G23="h.",7,IF(G23="i.",8,IF(G23="j.",9,""))))))))))</f>
        <v>0</v>
      </c>
      <c r="B23" s="93">
        <f>MAX(A23:A26)</f>
        <v>2</v>
      </c>
      <c r="C23" s="88">
        <f>SUM(L23:L26)</f>
        <v>0</v>
      </c>
      <c r="D23" s="88">
        <f>SUM(O23:O26)</f>
        <v>0</v>
      </c>
      <c r="E23" s="88">
        <f>D23-C23</f>
        <v>0</v>
      </c>
      <c r="F23" s="94" t="str">
        <f t="shared" si="2"/>
        <v>5.2</v>
      </c>
      <c r="G23" s="9" t="s">
        <v>5</v>
      </c>
      <c r="H23" s="10" t="s">
        <v>144</v>
      </c>
      <c r="I23" s="76">
        <f>IF(A23&lt;&gt;"",A23/B23*2,"")</f>
        <v>0</v>
      </c>
      <c r="J23" s="412"/>
      <c r="K23" s="472" t="str">
        <f>IF(J23&lt;&gt;"","x","")</f>
        <v/>
      </c>
      <c r="L23" s="123" t="str">
        <f>IF(J23="","",I23)</f>
        <v/>
      </c>
      <c r="M23" s="207"/>
      <c r="N23" s="472" t="str">
        <f>IF(M23&lt;&gt;"","x","")</f>
        <v/>
      </c>
      <c r="O23" s="483" t="str">
        <f>IF(M23="","",I23)</f>
        <v/>
      </c>
      <c r="P23" s="150" t="str">
        <f>IF(AND(O23&lt;&gt;"",E23&gt;=0),E23,"")</f>
        <v/>
      </c>
    </row>
    <row r="24" spans="1:16" x14ac:dyDescent="0.25">
      <c r="A24" s="69">
        <f>IF(G24="a.",0,IF(G24="b.",1,IF(G24="c.",2,IF(G24="d.",3,IF(G24="e.",4,IF(G24="f.",5,IF(G24="g.",6,IF(G24="h.",7,IF(G24="i.",8,IF(G24="j.",9,""))))))))))</f>
        <v>1</v>
      </c>
      <c r="B24" s="89">
        <f t="shared" ref="B24" si="3">B23</f>
        <v>2</v>
      </c>
      <c r="C24" s="83"/>
      <c r="D24" s="83"/>
      <c r="E24" s="89">
        <f>E23</f>
        <v>0</v>
      </c>
      <c r="F24" s="94" t="str">
        <f t="shared" si="2"/>
        <v>5.2</v>
      </c>
      <c r="G24" s="2" t="s">
        <v>7</v>
      </c>
      <c r="H24" s="1" t="s">
        <v>141</v>
      </c>
      <c r="I24" s="76">
        <f>IF(A24&lt;&gt;"",A24/B24*2,"")</f>
        <v>1</v>
      </c>
      <c r="J24" s="208"/>
      <c r="K24" s="473" t="str">
        <f>IF(J24&lt;&gt;"","x","")</f>
        <v/>
      </c>
      <c r="L24" s="124" t="str">
        <f>IF(J24="","",I24)</f>
        <v/>
      </c>
      <c r="M24" s="208"/>
      <c r="N24" s="473" t="str">
        <f>IF(M24&lt;&gt;"","x","")</f>
        <v/>
      </c>
      <c r="O24" s="484" t="str">
        <f>IF(M24="","",I24)</f>
        <v/>
      </c>
      <c r="P24" s="151" t="str">
        <f>IF(AND(O24&lt;&gt;"",E24&gt;=0),E24,"")</f>
        <v/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2</v>
      </c>
      <c r="B25" s="89">
        <f>B23</f>
        <v>2</v>
      </c>
      <c r="C25" s="83"/>
      <c r="D25" s="83"/>
      <c r="E25" s="89">
        <f>E23</f>
        <v>0</v>
      </c>
      <c r="F25" s="94" t="str">
        <f t="shared" si="2"/>
        <v>5.2</v>
      </c>
      <c r="G25" s="2" t="s">
        <v>9</v>
      </c>
      <c r="H25" s="1" t="s">
        <v>142</v>
      </c>
      <c r="I25" s="76">
        <f>IF(A25&lt;&gt;"",A25/B25*2,"")</f>
        <v>2</v>
      </c>
      <c r="J25" s="208"/>
      <c r="K25" s="473" t="str">
        <f>IF(J25&lt;&gt;"","x","")</f>
        <v/>
      </c>
      <c r="L25" s="124" t="str">
        <f>IF(J25="","",I25)</f>
        <v/>
      </c>
      <c r="M25" s="208"/>
      <c r="N25" s="473" t="str">
        <f>IF(M25&lt;&gt;"","x","")</f>
        <v/>
      </c>
      <c r="O25" s="484" t="str">
        <f>IF(M25="","",I25)</f>
        <v/>
      </c>
      <c r="P25" s="151" t="str">
        <f>IF(AND(O25&lt;&gt;"",E25&gt;=0),E25,"")</f>
        <v/>
      </c>
    </row>
    <row r="26" spans="1:16" x14ac:dyDescent="0.25">
      <c r="A26" s="105"/>
      <c r="B26" s="105"/>
      <c r="C26" s="106"/>
      <c r="D26" s="106"/>
      <c r="E26" s="106"/>
      <c r="F26" s="94" t="str">
        <f t="shared" si="2"/>
        <v>5.2</v>
      </c>
      <c r="G26" s="125" t="str">
        <f>"odd. B "&amp;F26</f>
        <v>odd. B 5.2</v>
      </c>
      <c r="H26" s="126" t="s">
        <v>16</v>
      </c>
      <c r="I26" s="127"/>
      <c r="J26" s="127"/>
      <c r="K26" s="127"/>
      <c r="L26" s="128"/>
      <c r="M26" s="127"/>
      <c r="N26" s="127"/>
      <c r="O26" s="128"/>
      <c r="P26" s="129"/>
    </row>
    <row r="27" spans="1:16" x14ac:dyDescent="0.25">
      <c r="A27" s="109"/>
      <c r="B27" s="109"/>
      <c r="C27" s="109"/>
      <c r="D27" s="109"/>
      <c r="E27" s="109"/>
      <c r="F27" s="94" t="str">
        <f t="shared" si="2"/>
        <v>5.2</v>
      </c>
      <c r="G27" s="130"/>
      <c r="H27" s="474"/>
      <c r="I27" s="475"/>
      <c r="J27" s="475"/>
      <c r="K27" s="475"/>
      <c r="L27" s="475"/>
      <c r="M27" s="475"/>
      <c r="N27" s="475"/>
      <c r="O27" s="475"/>
      <c r="P27" s="476"/>
    </row>
    <row r="28" spans="1:16" x14ac:dyDescent="0.25">
      <c r="A28" s="16"/>
      <c r="B28" s="16"/>
      <c r="C28" s="90"/>
      <c r="D28" s="90"/>
      <c r="E28" s="90"/>
      <c r="F28" s="94" t="str">
        <f t="shared" si="2"/>
        <v>5.2</v>
      </c>
      <c r="G28" s="141" t="str">
        <f>"odd. C "&amp;F28</f>
        <v>odd. C 5.2</v>
      </c>
      <c r="H28" s="142" t="s">
        <v>17</v>
      </c>
      <c r="I28" s="143"/>
      <c r="J28" s="143"/>
      <c r="K28" s="143"/>
      <c r="L28" s="144"/>
      <c r="M28" s="143"/>
      <c r="N28" s="143"/>
      <c r="O28" s="144"/>
      <c r="P28" s="145"/>
    </row>
    <row r="29" spans="1:16" ht="15.75" thickBot="1" x14ac:dyDescent="0.3">
      <c r="A29" s="107"/>
      <c r="B29" s="107"/>
      <c r="C29" s="107"/>
      <c r="D29" s="107"/>
      <c r="E29" s="107"/>
      <c r="F29" s="94" t="str">
        <f t="shared" si="2"/>
        <v>5.2</v>
      </c>
      <c r="G29" s="146"/>
      <c r="H29" s="477"/>
      <c r="I29" s="478"/>
      <c r="J29" s="478"/>
      <c r="K29" s="478"/>
      <c r="L29" s="478"/>
      <c r="M29" s="478"/>
      <c r="N29" s="478"/>
      <c r="O29" s="478"/>
      <c r="P29" s="479"/>
    </row>
    <row r="30" spans="1:16" collapsed="1" x14ac:dyDescent="0.25">
      <c r="A30" s="72"/>
      <c r="B30" s="72"/>
      <c r="C30" s="86"/>
      <c r="D30" s="86"/>
      <c r="E30" s="86"/>
      <c r="F30" s="95">
        <v>3</v>
      </c>
      <c r="G30" s="13" t="s">
        <v>15</v>
      </c>
      <c r="H30" s="3" t="s">
        <v>146</v>
      </c>
      <c r="I30" s="7"/>
      <c r="J30" s="152" t="str">
        <f>$J$5</f>
        <v>současný stav</v>
      </c>
      <c r="K30" s="152"/>
      <c r="L30" s="120" t="str">
        <f>$L$5</f>
        <v>současný stav</v>
      </c>
      <c r="M30" s="152" t="str">
        <f>$M$5</f>
        <v>plánovaný stav</v>
      </c>
      <c r="N30" s="152"/>
      <c r="O30" s="485" t="str">
        <f>$O$5</f>
        <v>plánovaný stav</v>
      </c>
      <c r="P30" s="147" t="str">
        <f>$P$5</f>
        <v>pokrok</v>
      </c>
    </row>
    <row r="31" spans="1:16" x14ac:dyDescent="0.25">
      <c r="A31" s="73"/>
      <c r="B31" s="73"/>
      <c r="C31" s="87"/>
      <c r="D31" s="87"/>
      <c r="E31" s="87"/>
      <c r="F31" s="98" t="str">
        <f>G31</f>
        <v>5.3</v>
      </c>
      <c r="G31" s="70" t="str">
        <f>$G$2&amp;F30</f>
        <v>5.3</v>
      </c>
      <c r="H31" s="4" t="s">
        <v>313</v>
      </c>
      <c r="I31" s="12"/>
      <c r="J31" s="153" t="str">
        <f>$J$6</f>
        <v>výběr úrovně</v>
      </c>
      <c r="K31" s="153"/>
      <c r="L31" s="121" t="str">
        <f>$L$6</f>
        <v>bodové hodnocení</v>
      </c>
      <c r="M31" s="153" t="str">
        <f>$M$6</f>
        <v>výběr úrovně</v>
      </c>
      <c r="N31" s="153"/>
      <c r="O31" s="486" t="str">
        <f>$O$6</f>
        <v>bodové hodnocení</v>
      </c>
      <c r="P31" s="148" t="str">
        <f>$P$6</f>
        <v>bodové hodnocení</v>
      </c>
    </row>
    <row r="32" spans="1:16" ht="15.75" thickBot="1" x14ac:dyDescent="0.3">
      <c r="A32" s="74"/>
      <c r="B32" s="74"/>
      <c r="C32" s="91"/>
      <c r="D32" s="91"/>
      <c r="E32" s="91"/>
      <c r="F32" s="94" t="str">
        <f t="shared" ref="F32:F49" si="4">F31</f>
        <v>5.3</v>
      </c>
      <c r="G32" s="14"/>
      <c r="H32" s="15"/>
      <c r="I32" s="8"/>
      <c r="J32" s="154"/>
      <c r="K32" s="154"/>
      <c r="L32" s="122" t="str">
        <f>$L$7</f>
        <v>B</v>
      </c>
      <c r="M32" s="154"/>
      <c r="N32" s="154"/>
      <c r="O32" s="487"/>
      <c r="P32" s="149" t="str">
        <f>$P$7</f>
        <v>C</v>
      </c>
    </row>
    <row r="33" spans="1:16" x14ac:dyDescent="0.25">
      <c r="A33" s="69">
        <f>IF(G33="a.",0,IF(G33="b.",1,IF(G33="c.",2,IF(G33="d.",3,IF(G33="e.",4,IF(G33="f.",5,IF(G33="g.",6,IF(G33="h.",7,IF(G33="i.",8,IF(G33="j.",9,""))))))))))</f>
        <v>0</v>
      </c>
      <c r="B33" s="93">
        <f>MAX(A33:A36)</f>
        <v>2</v>
      </c>
      <c r="C33" s="88">
        <f>SUM(L33:L36)</f>
        <v>0</v>
      </c>
      <c r="D33" s="88">
        <f>SUM(O33:O36)</f>
        <v>0</v>
      </c>
      <c r="E33" s="88">
        <f>D33-C33</f>
        <v>0</v>
      </c>
      <c r="F33" s="94" t="str">
        <f t="shared" si="4"/>
        <v>5.3</v>
      </c>
      <c r="G33" s="2" t="s">
        <v>5</v>
      </c>
      <c r="H33" s="1" t="s">
        <v>144</v>
      </c>
      <c r="I33" s="76">
        <f>IF(A33&lt;&gt;"",A33/B33*2,"")</f>
        <v>0</v>
      </c>
      <c r="J33" s="412"/>
      <c r="K33" s="472" t="str">
        <f>IF(J33&lt;&gt;"","x","")</f>
        <v/>
      </c>
      <c r="L33" s="123" t="str">
        <f>IF(J33="","",I33)</f>
        <v/>
      </c>
      <c r="M33" s="207"/>
      <c r="N33" s="472" t="str">
        <f>IF(M33&lt;&gt;"","x","")</f>
        <v/>
      </c>
      <c r="O33" s="483" t="str">
        <f>IF(M33="","",I33)</f>
        <v/>
      </c>
      <c r="P33" s="150" t="str">
        <f>IF(AND(O33&lt;&gt;"",E33&gt;=0),E33,"")</f>
        <v/>
      </c>
    </row>
    <row r="34" spans="1:16" x14ac:dyDescent="0.25">
      <c r="A34" s="69">
        <f>IF(G34="a.",0,IF(G34="b.",1,IF(G34="c.",2,IF(G34="d.",3,IF(G34="e.",4,IF(G34="f.",5,IF(G34="g.",6,IF(G34="h.",7,IF(G34="i.",8,IF(G34="j.",9,""))))))))))</f>
        <v>1</v>
      </c>
      <c r="B34" s="89">
        <f t="shared" ref="B34" si="5">B33</f>
        <v>2</v>
      </c>
      <c r="C34" s="83"/>
      <c r="D34" s="83"/>
      <c r="E34" s="89">
        <f>E33</f>
        <v>0</v>
      </c>
      <c r="F34" s="94" t="str">
        <f t="shared" si="4"/>
        <v>5.3</v>
      </c>
      <c r="G34" s="2" t="s">
        <v>7</v>
      </c>
      <c r="H34" s="1" t="s">
        <v>141</v>
      </c>
      <c r="I34" s="76">
        <f>IF(A34&lt;&gt;"",A34/B34*2,"")</f>
        <v>1</v>
      </c>
      <c r="J34" s="208"/>
      <c r="K34" s="473" t="str">
        <f>IF(J34&lt;&gt;"","x","")</f>
        <v/>
      </c>
      <c r="L34" s="124" t="str">
        <f>IF(J34="","",I34)</f>
        <v/>
      </c>
      <c r="M34" s="411"/>
      <c r="N34" s="473" t="str">
        <f>IF(M34&lt;&gt;"","x","")</f>
        <v/>
      </c>
      <c r="O34" s="484" t="str">
        <f>IF(M34="","",I34)</f>
        <v/>
      </c>
      <c r="P34" s="151" t="str">
        <f>IF(AND(O34&lt;&gt;"",E34&gt;=0),E34,"")</f>
        <v/>
      </c>
    </row>
    <row r="35" spans="1:16" x14ac:dyDescent="0.25">
      <c r="A35" s="69">
        <f>IF(G35="a.",0,IF(G35="b.",1,IF(G35="c.",2,IF(G35="d.",3,IF(G35="e.",4,IF(G35="f.",5,IF(G35="g.",6,IF(G35="h.",7,IF(G35="i.",8,IF(G35="j.",9,""))))))))))</f>
        <v>2</v>
      </c>
      <c r="B35" s="89">
        <f>B33</f>
        <v>2</v>
      </c>
      <c r="C35" s="83"/>
      <c r="D35" s="83"/>
      <c r="E35" s="89">
        <f>E33</f>
        <v>0</v>
      </c>
      <c r="F35" s="94" t="str">
        <f t="shared" si="4"/>
        <v>5.3</v>
      </c>
      <c r="G35" s="2" t="s">
        <v>9</v>
      </c>
      <c r="H35" s="1" t="s">
        <v>142</v>
      </c>
      <c r="I35" s="76">
        <f>IF(A35&lt;&gt;"",A35/B35*2,"")</f>
        <v>2</v>
      </c>
      <c r="J35" s="208"/>
      <c r="K35" s="473" t="str">
        <f>IF(J35&lt;&gt;"","x","")</f>
        <v/>
      </c>
      <c r="L35" s="124" t="str">
        <f>IF(J35="","",I35)</f>
        <v/>
      </c>
      <c r="M35" s="208"/>
      <c r="N35" s="473" t="str">
        <f>IF(M35&lt;&gt;"","x","")</f>
        <v/>
      </c>
      <c r="O35" s="484" t="str">
        <f>IF(M35="","",I35)</f>
        <v/>
      </c>
      <c r="P35" s="151" t="str">
        <f>IF(AND(O35&lt;&gt;"",E35&gt;=0),E35,"")</f>
        <v/>
      </c>
    </row>
    <row r="36" spans="1:16" x14ac:dyDescent="0.25">
      <c r="A36" s="105"/>
      <c r="B36" s="105"/>
      <c r="C36" s="106"/>
      <c r="D36" s="106"/>
      <c r="E36" s="106"/>
      <c r="F36" s="94" t="str">
        <f t="shared" si="4"/>
        <v>5.3</v>
      </c>
      <c r="G36" s="125" t="str">
        <f>"odd. B "&amp;F36</f>
        <v>odd. B 5.3</v>
      </c>
      <c r="H36" s="126" t="s">
        <v>16</v>
      </c>
      <c r="I36" s="127"/>
      <c r="J36" s="127"/>
      <c r="K36" s="127"/>
      <c r="L36" s="128"/>
      <c r="M36" s="127"/>
      <c r="N36" s="127"/>
      <c r="O36" s="128"/>
      <c r="P36" s="129"/>
    </row>
    <row r="37" spans="1:16" x14ac:dyDescent="0.25">
      <c r="A37" s="109"/>
      <c r="B37" s="109"/>
      <c r="C37" s="109"/>
      <c r="D37" s="109"/>
      <c r="E37" s="109"/>
      <c r="F37" s="94" t="str">
        <f t="shared" si="4"/>
        <v>5.3</v>
      </c>
      <c r="G37" s="130"/>
      <c r="H37" s="474"/>
      <c r="I37" s="475"/>
      <c r="J37" s="475"/>
      <c r="K37" s="475"/>
      <c r="L37" s="475"/>
      <c r="M37" s="475"/>
      <c r="N37" s="475"/>
      <c r="O37" s="475"/>
      <c r="P37" s="476"/>
    </row>
    <row r="38" spans="1:16" x14ac:dyDescent="0.25">
      <c r="A38" s="16"/>
      <c r="B38" s="16"/>
      <c r="C38" s="90"/>
      <c r="D38" s="90"/>
      <c r="E38" s="90"/>
      <c r="F38" s="94" t="str">
        <f t="shared" si="4"/>
        <v>5.3</v>
      </c>
      <c r="G38" s="141" t="str">
        <f>"odd. C "&amp;F38</f>
        <v>odd. C 5.3</v>
      </c>
      <c r="H38" s="142" t="s">
        <v>17</v>
      </c>
      <c r="I38" s="143"/>
      <c r="J38" s="143"/>
      <c r="K38" s="143"/>
      <c r="L38" s="144"/>
      <c r="M38" s="143"/>
      <c r="N38" s="143"/>
      <c r="O38" s="144"/>
      <c r="P38" s="145"/>
    </row>
    <row r="39" spans="1:16" ht="15.75" thickBot="1" x14ac:dyDescent="0.3">
      <c r="A39" s="107"/>
      <c r="B39" s="107"/>
      <c r="C39" s="107"/>
      <c r="D39" s="107"/>
      <c r="E39" s="107"/>
      <c r="F39" s="94" t="str">
        <f t="shared" si="4"/>
        <v>5.3</v>
      </c>
      <c r="G39" s="146"/>
      <c r="H39" s="477"/>
      <c r="I39" s="478"/>
      <c r="J39" s="478"/>
      <c r="K39" s="478"/>
      <c r="L39" s="478"/>
      <c r="M39" s="478"/>
      <c r="N39" s="478"/>
      <c r="O39" s="478"/>
      <c r="P39" s="479"/>
    </row>
    <row r="40" spans="1:16" collapsed="1" x14ac:dyDescent="0.25">
      <c r="A40" s="72"/>
      <c r="B40" s="72"/>
      <c r="C40" s="86"/>
      <c r="D40" s="86"/>
      <c r="E40" s="86"/>
      <c r="F40" s="95">
        <v>4</v>
      </c>
      <c r="G40" s="13" t="s">
        <v>15</v>
      </c>
      <c r="H40" s="3" t="s">
        <v>147</v>
      </c>
      <c r="I40" s="7"/>
      <c r="J40" s="152" t="str">
        <f>$J$5</f>
        <v>současný stav</v>
      </c>
      <c r="K40" s="152"/>
      <c r="L40" s="120" t="str">
        <f>$L$5</f>
        <v>současný stav</v>
      </c>
      <c r="M40" s="152" t="str">
        <f>$M$5</f>
        <v>plánovaný stav</v>
      </c>
      <c r="N40" s="152"/>
      <c r="O40" s="485" t="str">
        <f>$O$5</f>
        <v>plánovaný stav</v>
      </c>
      <c r="P40" s="147" t="str">
        <f>$P$5</f>
        <v>pokrok</v>
      </c>
    </row>
    <row r="41" spans="1:16" x14ac:dyDescent="0.25">
      <c r="A41" s="73"/>
      <c r="B41" s="73"/>
      <c r="C41" s="87"/>
      <c r="D41" s="87"/>
      <c r="E41" s="87"/>
      <c r="F41" s="98" t="str">
        <f>G41</f>
        <v>5.4</v>
      </c>
      <c r="G41" s="70" t="str">
        <f>$G$2&amp;F40</f>
        <v>5.4</v>
      </c>
      <c r="H41" s="4" t="s">
        <v>148</v>
      </c>
      <c r="I41" s="12"/>
      <c r="J41" s="153" t="str">
        <f>$J$6</f>
        <v>výběr úrovně</v>
      </c>
      <c r="K41" s="153"/>
      <c r="L41" s="121" t="str">
        <f>$L$6</f>
        <v>bodové hodnocení</v>
      </c>
      <c r="M41" s="153" t="str">
        <f>$M$6</f>
        <v>výběr úrovně</v>
      </c>
      <c r="N41" s="153"/>
      <c r="O41" s="486" t="str">
        <f>$O$6</f>
        <v>bodové hodnocení</v>
      </c>
      <c r="P41" s="148" t="str">
        <f>$P$6</f>
        <v>bodové hodnocení</v>
      </c>
    </row>
    <row r="42" spans="1:16" ht="15.75" thickBot="1" x14ac:dyDescent="0.3">
      <c r="A42" s="74"/>
      <c r="B42" s="74"/>
      <c r="C42" s="91"/>
      <c r="D42" s="91"/>
      <c r="E42" s="91"/>
      <c r="F42" s="94" t="str">
        <f t="shared" si="4"/>
        <v>5.4</v>
      </c>
      <c r="G42" s="14"/>
      <c r="H42" s="15"/>
      <c r="I42" s="8"/>
      <c r="J42" s="154"/>
      <c r="K42" s="154"/>
      <c r="L42" s="122" t="str">
        <f>$L$7</f>
        <v>B</v>
      </c>
      <c r="M42" s="154"/>
      <c r="N42" s="154"/>
      <c r="O42" s="487"/>
      <c r="P42" s="149" t="str">
        <f>$P$7</f>
        <v>C</v>
      </c>
    </row>
    <row r="43" spans="1:16" x14ac:dyDescent="0.25">
      <c r="A43" s="69">
        <f>IF(G43="a.",0,IF(G43="b.",1,IF(G43="c.",2,IF(G43="d.",3,IF(G43="e.",4,IF(G43="f.",5,IF(G43="g.",6,IF(G43="h.",7,IF(G43="i.",8,IF(G43="j.",9,""))))))))))</f>
        <v>0</v>
      </c>
      <c r="B43" s="93">
        <f>MAX(A43:A46)</f>
        <v>2</v>
      </c>
      <c r="C43" s="88">
        <f>SUM(L43:L46)</f>
        <v>0</v>
      </c>
      <c r="D43" s="88">
        <f>SUM(O43:O46)</f>
        <v>0</v>
      </c>
      <c r="E43" s="88">
        <f>D43-C43</f>
        <v>0</v>
      </c>
      <c r="F43" s="94" t="str">
        <f t="shared" si="4"/>
        <v>5.4</v>
      </c>
      <c r="G43" s="2" t="s">
        <v>5</v>
      </c>
      <c r="H43" s="1" t="s">
        <v>6</v>
      </c>
      <c r="I43" s="76">
        <f>IF(A43&lt;&gt;"",A43/B43*2,"")</f>
        <v>0</v>
      </c>
      <c r="J43" s="412"/>
      <c r="K43" s="472" t="str">
        <f>IF(J43&lt;&gt;"","x","")</f>
        <v/>
      </c>
      <c r="L43" s="123" t="str">
        <f>IF(J43="","",I43)</f>
        <v/>
      </c>
      <c r="M43" s="207"/>
      <c r="N43" s="472" t="str">
        <f>IF(M43&lt;&gt;"","x","")</f>
        <v/>
      </c>
      <c r="O43" s="483" t="str">
        <f>IF(M43="","",I43)</f>
        <v/>
      </c>
      <c r="P43" s="150" t="str">
        <f>IF(AND(O43&lt;&gt;"",E43&gt;=0),E43,"")</f>
        <v/>
      </c>
    </row>
    <row r="44" spans="1:16" x14ac:dyDescent="0.25">
      <c r="A44" s="69">
        <f>IF(G44="a.",0,IF(G44="b.",1,IF(G44="c.",2,IF(G44="d.",3,IF(G44="e.",4,IF(G44="f.",5,IF(G44="g.",6,IF(G44="h.",7,IF(G44="i.",8,IF(G44="j.",9,""))))))))))</f>
        <v>1</v>
      </c>
      <c r="B44" s="89">
        <f t="shared" ref="B44" si="6">B43</f>
        <v>2</v>
      </c>
      <c r="C44" s="83"/>
      <c r="D44" s="83"/>
      <c r="E44" s="89">
        <f>E43</f>
        <v>0</v>
      </c>
      <c r="F44" s="94" t="str">
        <f t="shared" si="4"/>
        <v>5.4</v>
      </c>
      <c r="G44" s="2" t="s">
        <v>7</v>
      </c>
      <c r="H44" s="1" t="s">
        <v>149</v>
      </c>
      <c r="I44" s="76">
        <f>IF(A44&lt;&gt;"",A44/B44*2,"")</f>
        <v>1</v>
      </c>
      <c r="J44" s="411"/>
      <c r="K44" s="473" t="str">
        <f>IF(J44&lt;&gt;"","x","")</f>
        <v/>
      </c>
      <c r="L44" s="124" t="str">
        <f>IF(J44="","",I44)</f>
        <v/>
      </c>
      <c r="M44" s="208"/>
      <c r="N44" s="473" t="str">
        <f>IF(M44&lt;&gt;"","x","")</f>
        <v/>
      </c>
      <c r="O44" s="484" t="str">
        <f>IF(M44="","",I44)</f>
        <v/>
      </c>
      <c r="P44" s="151" t="str">
        <f>IF(AND(O44&lt;&gt;"",E44&gt;=0),E44,"")</f>
        <v/>
      </c>
    </row>
    <row r="45" spans="1:16" x14ac:dyDescent="0.25">
      <c r="A45" s="69">
        <f>IF(G45="a.",0,IF(G45="b.",1,IF(G45="c.",2,IF(G45="d.",3,IF(G45="e.",4,IF(G45="f.",5,IF(G45="g.",6,IF(G45="h.",7,IF(G45="i.",8,IF(G45="j.",9,""))))))))))</f>
        <v>2</v>
      </c>
      <c r="B45" s="89">
        <f>B43</f>
        <v>2</v>
      </c>
      <c r="C45" s="83"/>
      <c r="D45" s="83"/>
      <c r="E45" s="89">
        <f>E43</f>
        <v>0</v>
      </c>
      <c r="F45" s="94" t="str">
        <f t="shared" si="4"/>
        <v>5.4</v>
      </c>
      <c r="G45" s="2" t="s">
        <v>9</v>
      </c>
      <c r="H45" s="1" t="s">
        <v>150</v>
      </c>
      <c r="I45" s="76">
        <f>IF(A45&lt;&gt;"",A45/B45*2,"")</f>
        <v>2</v>
      </c>
      <c r="J45" s="208"/>
      <c r="K45" s="473" t="str">
        <f>IF(J45&lt;&gt;"","x","")</f>
        <v/>
      </c>
      <c r="L45" s="124" t="str">
        <f>IF(J45="","",I45)</f>
        <v/>
      </c>
      <c r="M45" s="411"/>
      <c r="N45" s="473" t="str">
        <f>IF(M45&lt;&gt;"","x","")</f>
        <v/>
      </c>
      <c r="O45" s="484" t="str">
        <f>IF(M45="","",I45)</f>
        <v/>
      </c>
      <c r="P45" s="151" t="str">
        <f>IF(AND(O45&lt;&gt;"",E45&gt;=0),E45,"")</f>
        <v/>
      </c>
    </row>
    <row r="46" spans="1:16" x14ac:dyDescent="0.25">
      <c r="A46" s="105"/>
      <c r="B46" s="105"/>
      <c r="C46" s="106"/>
      <c r="D46" s="106"/>
      <c r="E46" s="106"/>
      <c r="F46" s="94" t="str">
        <f t="shared" si="4"/>
        <v>5.4</v>
      </c>
      <c r="G46" s="125" t="str">
        <f>"odd. B "&amp;F46</f>
        <v>odd. B 5.4</v>
      </c>
      <c r="H46" s="210" t="s">
        <v>16</v>
      </c>
      <c r="I46" s="127"/>
      <c r="J46" s="127"/>
      <c r="K46" s="127"/>
      <c r="L46" s="128"/>
      <c r="M46" s="127"/>
      <c r="N46" s="127"/>
      <c r="O46" s="128"/>
      <c r="P46" s="129"/>
    </row>
    <row r="47" spans="1:16" x14ac:dyDescent="0.25">
      <c r="A47" s="109"/>
      <c r="B47" s="109"/>
      <c r="C47" s="109"/>
      <c r="D47" s="109"/>
      <c r="E47" s="109"/>
      <c r="F47" s="94" t="str">
        <f t="shared" si="4"/>
        <v>5.4</v>
      </c>
      <c r="G47" s="130"/>
      <c r="H47" s="474"/>
      <c r="I47" s="475"/>
      <c r="J47" s="475"/>
      <c r="K47" s="475"/>
      <c r="L47" s="475"/>
      <c r="M47" s="475"/>
      <c r="N47" s="475"/>
      <c r="O47" s="475"/>
      <c r="P47" s="476"/>
    </row>
    <row r="48" spans="1:16" x14ac:dyDescent="0.25">
      <c r="A48" s="16"/>
      <c r="B48" s="16"/>
      <c r="C48" s="90"/>
      <c r="D48" s="90"/>
      <c r="E48" s="90"/>
      <c r="F48" s="94" t="str">
        <f t="shared" si="4"/>
        <v>5.4</v>
      </c>
      <c r="G48" s="141" t="str">
        <f>"odd. C "&amp;F48</f>
        <v>odd. C 5.4</v>
      </c>
      <c r="H48" s="142" t="s">
        <v>17</v>
      </c>
      <c r="I48" s="143"/>
      <c r="J48" s="143"/>
      <c r="K48" s="143"/>
      <c r="L48" s="144"/>
      <c r="M48" s="143"/>
      <c r="N48" s="143"/>
      <c r="O48" s="144"/>
      <c r="P48" s="145"/>
    </row>
    <row r="49" spans="1:16" ht="15.75" thickBot="1" x14ac:dyDescent="0.3">
      <c r="A49" s="107"/>
      <c r="B49" s="107"/>
      <c r="C49" s="107"/>
      <c r="D49" s="107"/>
      <c r="E49" s="107"/>
      <c r="F49" s="94" t="str">
        <f t="shared" si="4"/>
        <v>5.4</v>
      </c>
      <c r="G49" s="146"/>
      <c r="H49" s="477"/>
      <c r="I49" s="478"/>
      <c r="J49" s="478"/>
      <c r="K49" s="478"/>
      <c r="L49" s="478"/>
      <c r="M49" s="478"/>
      <c r="N49" s="478"/>
      <c r="O49" s="478"/>
      <c r="P49" s="479"/>
    </row>
    <row r="50" spans="1:16" collapsed="1" x14ac:dyDescent="0.25">
      <c r="A50" s="72"/>
      <c r="B50" s="72"/>
      <c r="C50" s="86"/>
      <c r="D50" s="86"/>
      <c r="E50" s="86"/>
      <c r="F50" s="95">
        <v>5</v>
      </c>
      <c r="G50" s="13" t="s">
        <v>15</v>
      </c>
      <c r="H50" s="3" t="s">
        <v>151</v>
      </c>
      <c r="I50" s="7"/>
      <c r="J50" s="152" t="str">
        <f>$J$5</f>
        <v>současný stav</v>
      </c>
      <c r="K50" s="152"/>
      <c r="L50" s="120" t="str">
        <f>$L$5</f>
        <v>současný stav</v>
      </c>
      <c r="M50" s="152" t="str">
        <f>$M$5</f>
        <v>plánovaný stav</v>
      </c>
      <c r="N50" s="152"/>
      <c r="O50" s="485" t="str">
        <f>$O$5</f>
        <v>plánovaný stav</v>
      </c>
      <c r="P50" s="147" t="str">
        <f>$P$5</f>
        <v>pokrok</v>
      </c>
    </row>
    <row r="51" spans="1:16" x14ac:dyDescent="0.25">
      <c r="A51" s="73"/>
      <c r="B51" s="73"/>
      <c r="C51" s="87"/>
      <c r="D51" s="87"/>
      <c r="E51" s="87"/>
      <c r="F51" s="98" t="str">
        <f>G51</f>
        <v>5.5</v>
      </c>
      <c r="G51" s="70" t="str">
        <f>$G$2&amp;F50</f>
        <v>5.5</v>
      </c>
      <c r="H51" s="4" t="s">
        <v>152</v>
      </c>
      <c r="I51" s="12"/>
      <c r="J51" s="153" t="str">
        <f>$J$6</f>
        <v>výběr úrovně</v>
      </c>
      <c r="K51" s="153"/>
      <c r="L51" s="121" t="str">
        <f>$L$6</f>
        <v>bodové hodnocení</v>
      </c>
      <c r="M51" s="153" t="str">
        <f>$M$6</f>
        <v>výběr úrovně</v>
      </c>
      <c r="N51" s="153"/>
      <c r="O51" s="486" t="str">
        <f>$O$6</f>
        <v>bodové hodnocení</v>
      </c>
      <c r="P51" s="148" t="str">
        <f>$P$6</f>
        <v>bodové hodnocení</v>
      </c>
    </row>
    <row r="52" spans="1:16" ht="15.75" thickBot="1" x14ac:dyDescent="0.3">
      <c r="A52" s="74"/>
      <c r="B52" s="74"/>
      <c r="C52" s="91"/>
      <c r="D52" s="91"/>
      <c r="E52" s="91"/>
      <c r="F52" s="94" t="str">
        <f t="shared" ref="F52:F60" si="7">F51</f>
        <v>5.5</v>
      </c>
      <c r="G52" s="14"/>
      <c r="H52" s="15"/>
      <c r="I52" s="8"/>
      <c r="J52" s="154"/>
      <c r="K52" s="154"/>
      <c r="L52" s="122" t="str">
        <f>$L$7</f>
        <v>B</v>
      </c>
      <c r="M52" s="154"/>
      <c r="N52" s="154"/>
      <c r="O52" s="487"/>
      <c r="P52" s="149" t="str">
        <f>$P$7</f>
        <v>C</v>
      </c>
    </row>
    <row r="53" spans="1:16" x14ac:dyDescent="0.25">
      <c r="A53" s="69">
        <f>IF(G53="a.",0,IF(G53="b.",1,IF(G53="c.",2,IF(G53="d.",3,IF(G53="e.",4,IF(G53="f.",5,IF(G53="g.",6,IF(G53="h.",7,IF(G53="i.",8,IF(G53="j.",9,""))))))))))</f>
        <v>0</v>
      </c>
      <c r="B53" s="93">
        <f>MAX(A53:A57)</f>
        <v>3</v>
      </c>
      <c r="C53" s="88">
        <f>SUM(L53:L57)</f>
        <v>0</v>
      </c>
      <c r="D53" s="88">
        <f>SUM(O53:O57)</f>
        <v>0</v>
      </c>
      <c r="E53" s="88">
        <f>D53-C53</f>
        <v>0</v>
      </c>
      <c r="F53" s="94" t="str">
        <f t="shared" si="7"/>
        <v>5.5</v>
      </c>
      <c r="G53" s="2" t="s">
        <v>5</v>
      </c>
      <c r="H53" s="1" t="s">
        <v>6</v>
      </c>
      <c r="I53" s="76">
        <f>IF(A53&lt;&gt;"",A53/B53*2,"")</f>
        <v>0</v>
      </c>
      <c r="J53" s="412"/>
      <c r="K53" s="472" t="str">
        <f>IF(J53&lt;&gt;"","x","")</f>
        <v/>
      </c>
      <c r="L53" s="123" t="str">
        <f>IF(J53="","",I53)</f>
        <v/>
      </c>
      <c r="M53" s="412"/>
      <c r="N53" s="472" t="str">
        <f>IF(M53&lt;&gt;"","x","")</f>
        <v/>
      </c>
      <c r="O53" s="483" t="str">
        <f>IF(M53="","",I53)</f>
        <v/>
      </c>
      <c r="P53" s="150" t="str">
        <f>IF(AND(O53&lt;&gt;"",E53&gt;=0),E53,"")</f>
        <v/>
      </c>
    </row>
    <row r="54" spans="1:16" x14ac:dyDescent="0.25">
      <c r="A54" s="69">
        <f>IF(G54="a.",0,IF(G54="b.",1,IF(G54="c.",2,IF(G54="d.",3,IF(G54="e.",4,IF(G54="f.",5,IF(G54="g.",6,IF(G54="h.",7,IF(G54="i.",8,IF(G54="j.",9,""))))))))))</f>
        <v>1</v>
      </c>
      <c r="B54" s="89">
        <f t="shared" ref="B54" si="8">B53</f>
        <v>3</v>
      </c>
      <c r="C54" s="83"/>
      <c r="D54" s="83"/>
      <c r="E54" s="89">
        <f>E53</f>
        <v>0</v>
      </c>
      <c r="F54" s="94" t="str">
        <f t="shared" si="7"/>
        <v>5.5</v>
      </c>
      <c r="G54" s="2" t="s">
        <v>7</v>
      </c>
      <c r="H54" s="1" t="s">
        <v>149</v>
      </c>
      <c r="I54" s="76">
        <f>IF(A54&lt;&gt;"",A54/B54*2,"")</f>
        <v>0.66666666666666663</v>
      </c>
      <c r="J54" s="208"/>
      <c r="K54" s="473" t="str">
        <f>IF(J54&lt;&gt;"","x","")</f>
        <v/>
      </c>
      <c r="L54" s="124" t="str">
        <f>IF(J54="","",I54)</f>
        <v/>
      </c>
      <c r="M54" s="411"/>
      <c r="N54" s="473" t="str">
        <f>IF(M54&lt;&gt;"","x","")</f>
        <v/>
      </c>
      <c r="O54" s="484" t="str">
        <f>IF(M54="","",I54)</f>
        <v/>
      </c>
      <c r="P54" s="151" t="str">
        <f>IF(AND(O54&lt;&gt;"",E54&gt;=0),E54,"")</f>
        <v/>
      </c>
    </row>
    <row r="55" spans="1:16" x14ac:dyDescent="0.25">
      <c r="A55" s="69">
        <f>IF(G55="a.",0,IF(G55="b.",1,IF(G55="c.",2,IF(G55="d.",3,IF(G55="e.",4,IF(G55="f.",5,IF(G55="g.",6,IF(G55="h.",7,IF(G55="i.",8,IF(G55="j.",9,""))))))))))</f>
        <v>2</v>
      </c>
      <c r="B55" s="89">
        <f>B53</f>
        <v>3</v>
      </c>
      <c r="C55" s="83"/>
      <c r="D55" s="83"/>
      <c r="E55" s="89">
        <f>E53</f>
        <v>0</v>
      </c>
      <c r="F55" s="94" t="str">
        <f t="shared" si="7"/>
        <v>5.5</v>
      </c>
      <c r="G55" s="2" t="s">
        <v>9</v>
      </c>
      <c r="H55" s="1" t="s">
        <v>150</v>
      </c>
      <c r="I55" s="76">
        <f>IF(A55&lt;&gt;"",A55/B55*2,"")</f>
        <v>1.3333333333333333</v>
      </c>
      <c r="J55" s="208"/>
      <c r="K55" s="473" t="str">
        <f>IF(J55&lt;&gt;"","x","")</f>
        <v/>
      </c>
      <c r="L55" s="124" t="str">
        <f>IF(J55="","",I55)</f>
        <v/>
      </c>
      <c r="M55" s="208"/>
      <c r="N55" s="473" t="str">
        <f>IF(M55&lt;&gt;"","x","")</f>
        <v/>
      </c>
      <c r="O55" s="484" t="str">
        <f>IF(M55="","",I55)</f>
        <v/>
      </c>
      <c r="P55" s="151" t="str">
        <f>IF(AND(O55&lt;&gt;"",E55&gt;=0),E55,"")</f>
        <v/>
      </c>
    </row>
    <row r="56" spans="1:16" x14ac:dyDescent="0.25">
      <c r="A56" s="69">
        <f>IF(G56="a.",0,IF(G56="b.",1,IF(G56="c.",2,IF(G56="d.",3,IF(G56="e.",4,IF(G56="f.",5,IF(G56="g.",6,IF(G56="h.",7,IF(G56="i.",8,IF(G56="j.",9,""))))))))))</f>
        <v>3</v>
      </c>
      <c r="B56" s="89">
        <f>B54</f>
        <v>3</v>
      </c>
      <c r="C56" s="83"/>
      <c r="D56" s="83"/>
      <c r="E56" s="89">
        <f>E54</f>
        <v>0</v>
      </c>
      <c r="F56" s="94" t="str">
        <f t="shared" si="7"/>
        <v>5.5</v>
      </c>
      <c r="G56" s="2" t="s">
        <v>61</v>
      </c>
      <c r="H56" s="1" t="s">
        <v>145</v>
      </c>
      <c r="I56" s="76">
        <f>IF(A56&lt;&gt;"",A56/B56*2,"")</f>
        <v>2</v>
      </c>
      <c r="J56" s="208"/>
      <c r="K56" s="473" t="str">
        <f>IF(J56&lt;&gt;"","x","")</f>
        <v/>
      </c>
      <c r="L56" s="124" t="str">
        <f>IF(J56="","",I56)</f>
        <v/>
      </c>
      <c r="M56" s="208"/>
      <c r="N56" s="473" t="str">
        <f>IF(M56&lt;&gt;"","x","")</f>
        <v/>
      </c>
      <c r="O56" s="484" t="str">
        <f>IF(M56="","",I56)</f>
        <v/>
      </c>
      <c r="P56" s="151" t="str">
        <f>IF(AND(O56&lt;&gt;"",E56&gt;=0),E56,"")</f>
        <v/>
      </c>
    </row>
    <row r="57" spans="1:16" x14ac:dyDescent="0.25">
      <c r="A57" s="105"/>
      <c r="B57" s="105"/>
      <c r="C57" s="106"/>
      <c r="D57" s="106"/>
      <c r="E57" s="106"/>
      <c r="F57" s="94" t="str">
        <f t="shared" si="7"/>
        <v>5.5</v>
      </c>
      <c r="G57" s="125" t="str">
        <f>"odd. B "&amp;F57</f>
        <v>odd. B 5.5</v>
      </c>
      <c r="H57" s="126" t="s">
        <v>16</v>
      </c>
      <c r="I57" s="127"/>
      <c r="J57" s="127"/>
      <c r="K57" s="127"/>
      <c r="L57" s="128"/>
      <c r="M57" s="127"/>
      <c r="N57" s="127"/>
      <c r="O57" s="128"/>
      <c r="P57" s="129"/>
    </row>
    <row r="58" spans="1:16" x14ac:dyDescent="0.25">
      <c r="A58" s="109"/>
      <c r="B58" s="109"/>
      <c r="C58" s="109"/>
      <c r="D58" s="109"/>
      <c r="E58" s="109"/>
      <c r="F58" s="94" t="str">
        <f t="shared" si="7"/>
        <v>5.5</v>
      </c>
      <c r="G58" s="130"/>
      <c r="H58" s="474"/>
      <c r="I58" s="475"/>
      <c r="J58" s="475"/>
      <c r="K58" s="475"/>
      <c r="L58" s="475"/>
      <c r="M58" s="475"/>
      <c r="N58" s="475"/>
      <c r="O58" s="475"/>
      <c r="P58" s="476"/>
    </row>
    <row r="59" spans="1:16" x14ac:dyDescent="0.25">
      <c r="A59" s="16"/>
      <c r="B59" s="16"/>
      <c r="C59" s="90"/>
      <c r="D59" s="90"/>
      <c r="E59" s="90"/>
      <c r="F59" s="94" t="str">
        <f t="shared" si="7"/>
        <v>5.5</v>
      </c>
      <c r="G59" s="141" t="str">
        <f>"odd. C "&amp;F59</f>
        <v>odd. C 5.5</v>
      </c>
      <c r="H59" s="142" t="s">
        <v>17</v>
      </c>
      <c r="I59" s="143"/>
      <c r="J59" s="143"/>
      <c r="K59" s="143"/>
      <c r="L59" s="144"/>
      <c r="M59" s="143"/>
      <c r="N59" s="143"/>
      <c r="O59" s="144"/>
      <c r="P59" s="145"/>
    </row>
    <row r="60" spans="1:16" ht="15.75" thickBot="1" x14ac:dyDescent="0.3">
      <c r="A60" s="107"/>
      <c r="B60" s="107"/>
      <c r="C60" s="107"/>
      <c r="D60" s="107"/>
      <c r="E60" s="107"/>
      <c r="F60" s="94" t="str">
        <f t="shared" si="7"/>
        <v>5.5</v>
      </c>
      <c r="G60" s="146"/>
      <c r="H60" s="477"/>
      <c r="I60" s="478"/>
      <c r="J60" s="478"/>
      <c r="K60" s="478"/>
      <c r="L60" s="478"/>
      <c r="M60" s="478"/>
      <c r="N60" s="478"/>
      <c r="O60" s="478"/>
      <c r="P60" s="479"/>
    </row>
    <row r="61" spans="1:16" collapsed="1" x14ac:dyDescent="0.25">
      <c r="A61" s="72"/>
      <c r="B61" s="72"/>
      <c r="C61" s="86"/>
      <c r="D61" s="86"/>
      <c r="E61" s="86"/>
      <c r="F61" s="95">
        <v>6</v>
      </c>
      <c r="G61" s="13" t="s">
        <v>15</v>
      </c>
      <c r="H61" s="3" t="s">
        <v>153</v>
      </c>
      <c r="I61" s="7"/>
      <c r="J61" s="152" t="str">
        <f>$J$5</f>
        <v>současný stav</v>
      </c>
      <c r="K61" s="152"/>
      <c r="L61" s="120" t="str">
        <f>$L$5</f>
        <v>současný stav</v>
      </c>
      <c r="M61" s="152" t="str">
        <f>$M$5</f>
        <v>plánovaný stav</v>
      </c>
      <c r="N61" s="152"/>
      <c r="O61" s="485" t="str">
        <f>$O$5</f>
        <v>plánovaný stav</v>
      </c>
      <c r="P61" s="147" t="str">
        <f>$P$5</f>
        <v>pokrok</v>
      </c>
    </row>
    <row r="62" spans="1:16" ht="24" x14ac:dyDescent="0.25">
      <c r="A62" s="73"/>
      <c r="B62" s="73"/>
      <c r="C62" s="87"/>
      <c r="D62" s="87"/>
      <c r="E62" s="87"/>
      <c r="F62" s="98" t="str">
        <f>G62</f>
        <v>5.6</v>
      </c>
      <c r="G62" s="70" t="str">
        <f>$G$2&amp;F61</f>
        <v>5.6</v>
      </c>
      <c r="H62" s="455" t="s">
        <v>267</v>
      </c>
      <c r="I62" s="12"/>
      <c r="J62" s="153" t="str">
        <f>$J$6</f>
        <v>výběr úrovně</v>
      </c>
      <c r="K62" s="153"/>
      <c r="L62" s="121" t="str">
        <f>$L$6</f>
        <v>bodové hodnocení</v>
      </c>
      <c r="M62" s="153" t="str">
        <f>$M$6</f>
        <v>výběr úrovně</v>
      </c>
      <c r="N62" s="153"/>
      <c r="O62" s="486" t="str">
        <f>$O$6</f>
        <v>bodové hodnocení</v>
      </c>
      <c r="P62" s="148" t="str">
        <f>$P$6</f>
        <v>bodové hodnocení</v>
      </c>
    </row>
    <row r="63" spans="1:16" ht="15.75" thickBot="1" x14ac:dyDescent="0.3">
      <c r="A63" s="74"/>
      <c r="B63" s="74"/>
      <c r="C63" s="91"/>
      <c r="D63" s="91"/>
      <c r="E63" s="91"/>
      <c r="F63" s="94" t="str">
        <f t="shared" ref="F63:F71" si="9">F62</f>
        <v>5.6</v>
      </c>
      <c r="G63" s="14"/>
      <c r="H63" s="453"/>
      <c r="I63" s="8"/>
      <c r="J63" s="154"/>
      <c r="K63" s="154"/>
      <c r="L63" s="122" t="str">
        <f>$L$7</f>
        <v>B</v>
      </c>
      <c r="M63" s="154"/>
      <c r="N63" s="154"/>
      <c r="O63" s="487"/>
      <c r="P63" s="149" t="str">
        <f>$P$7</f>
        <v>C</v>
      </c>
    </row>
    <row r="64" spans="1:16" x14ac:dyDescent="0.25">
      <c r="A64" s="69">
        <f>IF(G64="a.",0,IF(G64="b.",1,IF(G64="c.",2,IF(G64="d.",3,IF(G64="e.",4,IF(G64="f.",5,IF(G64="g.",6,IF(G64="h.",7,IF(G64="i.",8,IF(G64="j.",9,""))))))))))</f>
        <v>0</v>
      </c>
      <c r="B64" s="93">
        <f>MAX(A64:A68)</f>
        <v>3</v>
      </c>
      <c r="C64" s="88">
        <f>SUM(L64:L68)</f>
        <v>0</v>
      </c>
      <c r="D64" s="88">
        <f>SUM(O64:O68)</f>
        <v>0</v>
      </c>
      <c r="E64" s="88">
        <f>D64-C64</f>
        <v>0</v>
      </c>
      <c r="F64" s="94" t="str">
        <f t="shared" si="9"/>
        <v>5.6</v>
      </c>
      <c r="G64" s="2" t="s">
        <v>5</v>
      </c>
      <c r="H64" s="451" t="s">
        <v>154</v>
      </c>
      <c r="I64" s="76">
        <f>IF(A64&lt;&gt;"",A64/B64*2,"")</f>
        <v>0</v>
      </c>
      <c r="J64" s="207"/>
      <c r="K64" s="472" t="str">
        <f>IF(J64&lt;&gt;"","x","")</f>
        <v/>
      </c>
      <c r="L64" s="123" t="str">
        <f>IF(J64="","",I64)</f>
        <v/>
      </c>
      <c r="M64" s="207"/>
      <c r="N64" s="472" t="str">
        <f>IF(M64&lt;&gt;"","x","")</f>
        <v/>
      </c>
      <c r="O64" s="483" t="str">
        <f>IF(M64="","",I64)</f>
        <v/>
      </c>
      <c r="P64" s="150" t="str">
        <f>IF(AND(O64&lt;&gt;"",E64&gt;=0),E64,"")</f>
        <v/>
      </c>
    </row>
    <row r="65" spans="1:16" x14ac:dyDescent="0.25">
      <c r="A65" s="69">
        <f>IF(G65="a.",0,IF(G65="b.",1,IF(G65="c.",2,IF(G65="d.",3,IF(G65="e.",4,IF(G65="f.",5,IF(G65="g.",6,IF(G65="h.",7,IF(G65="i.",8,IF(G65="j.",9,""))))))))))</f>
        <v>1</v>
      </c>
      <c r="B65" s="89">
        <f t="shared" ref="B65" si="10">B64</f>
        <v>3</v>
      </c>
      <c r="C65" s="83"/>
      <c r="D65" s="83"/>
      <c r="E65" s="89">
        <f>E64</f>
        <v>0</v>
      </c>
      <c r="F65" s="94" t="str">
        <f t="shared" si="9"/>
        <v>5.6</v>
      </c>
      <c r="G65" s="2" t="s">
        <v>7</v>
      </c>
      <c r="H65" s="451" t="s">
        <v>264</v>
      </c>
      <c r="I65" s="76">
        <f>IF(A65&lt;&gt;"",A65/B65*2,"")</f>
        <v>0.66666666666666663</v>
      </c>
      <c r="J65" s="208"/>
      <c r="K65" s="473" t="str">
        <f>IF(J65&lt;&gt;"","x","")</f>
        <v/>
      </c>
      <c r="L65" s="124" t="str">
        <f>IF(J65="","",I65)</f>
        <v/>
      </c>
      <c r="M65" s="208"/>
      <c r="N65" s="473" t="str">
        <f>IF(M65&lt;&gt;"","x","")</f>
        <v/>
      </c>
      <c r="O65" s="484" t="str">
        <f>IF(M65="","",I65)</f>
        <v/>
      </c>
      <c r="P65" s="151" t="str">
        <f>IF(AND(O65&lt;&gt;"",E65&gt;=0),E65,"")</f>
        <v/>
      </c>
    </row>
    <row r="66" spans="1:16" x14ac:dyDescent="0.25">
      <c r="A66" s="69">
        <f>IF(G66="a.",0,IF(G66="b.",1,IF(G66="c.",2,IF(G66="d.",3,IF(G66="e.",4,IF(G66="f.",5,IF(G66="g.",6,IF(G66="h.",7,IF(G66="i.",8,IF(G66="j.",9,""))))))))))</f>
        <v>2</v>
      </c>
      <c r="B66" s="89">
        <f>B64</f>
        <v>3</v>
      </c>
      <c r="C66" s="83"/>
      <c r="D66" s="83"/>
      <c r="E66" s="89">
        <f>E64</f>
        <v>0</v>
      </c>
      <c r="F66" s="94" t="str">
        <f t="shared" si="9"/>
        <v>5.6</v>
      </c>
      <c r="G66" s="2" t="s">
        <v>9</v>
      </c>
      <c r="H66" s="451" t="s">
        <v>265</v>
      </c>
      <c r="I66" s="76">
        <f>IF(A66&lt;&gt;"",A66/B66*2,"")</f>
        <v>1.3333333333333333</v>
      </c>
      <c r="J66" s="411"/>
      <c r="K66" s="473" t="str">
        <f>IF(J66&lt;&gt;"","x","")</f>
        <v/>
      </c>
      <c r="L66" s="124" t="str">
        <f>IF(J66="","",I66)</f>
        <v/>
      </c>
      <c r="M66" s="411"/>
      <c r="N66" s="473" t="str">
        <f>IF(M66&lt;&gt;"","x","")</f>
        <v/>
      </c>
      <c r="O66" s="484" t="str">
        <f>IF(M66="","",I66)</f>
        <v/>
      </c>
      <c r="P66" s="151" t="str">
        <f>IF(AND(O66&lt;&gt;"",E66&gt;=0),E66,"")</f>
        <v/>
      </c>
    </row>
    <row r="67" spans="1:16" x14ac:dyDescent="0.25">
      <c r="A67" s="69">
        <f>IF(G67="a.",0,IF(G67="b.",1,IF(G67="c.",2,IF(G67="d.",3,IF(G67="e.",4,IF(G67="f.",5,IF(G67="g.",6,IF(G67="h.",7,IF(G67="i.",8,IF(G67="j.",9,""))))))))))</f>
        <v>3</v>
      </c>
      <c r="B67" s="89">
        <f>B65</f>
        <v>3</v>
      </c>
      <c r="C67" s="83"/>
      <c r="D67" s="83"/>
      <c r="E67" s="89">
        <f>E65</f>
        <v>0</v>
      </c>
      <c r="F67" s="94" t="str">
        <f t="shared" si="9"/>
        <v>5.6</v>
      </c>
      <c r="G67" s="2" t="s">
        <v>61</v>
      </c>
      <c r="H67" s="451" t="s">
        <v>277</v>
      </c>
      <c r="I67" s="76">
        <f>IF(A67&lt;&gt;"",A67/B67*2,"")</f>
        <v>2</v>
      </c>
      <c r="J67" s="208"/>
      <c r="K67" s="473" t="str">
        <f>IF(J67&lt;&gt;"","x","")</f>
        <v/>
      </c>
      <c r="L67" s="124" t="str">
        <f>IF(J67="","",I67)</f>
        <v/>
      </c>
      <c r="M67" s="208"/>
      <c r="N67" s="473" t="str">
        <f>IF(M67&lt;&gt;"","x","")</f>
        <v/>
      </c>
      <c r="O67" s="484" t="str">
        <f>IF(M67="","",I67)</f>
        <v/>
      </c>
      <c r="P67" s="151" t="str">
        <f>IF(AND(O67&lt;&gt;"",E67&gt;=0),E67,"")</f>
        <v/>
      </c>
    </row>
    <row r="68" spans="1:16" x14ac:dyDescent="0.25">
      <c r="A68" s="105"/>
      <c r="B68" s="105"/>
      <c r="C68" s="106"/>
      <c r="D68" s="106"/>
      <c r="E68" s="106"/>
      <c r="F68" s="94" t="str">
        <f t="shared" si="9"/>
        <v>5.6</v>
      </c>
      <c r="G68" s="125" t="str">
        <f>"odd. B "&amp;F68</f>
        <v>odd. B 5.6</v>
      </c>
      <c r="H68" s="126" t="s">
        <v>16</v>
      </c>
      <c r="I68" s="127"/>
      <c r="J68" s="127"/>
      <c r="K68" s="127"/>
      <c r="L68" s="128"/>
      <c r="M68" s="127"/>
      <c r="N68" s="127"/>
      <c r="O68" s="128"/>
      <c r="P68" s="129"/>
    </row>
    <row r="69" spans="1:16" x14ac:dyDescent="0.25">
      <c r="A69" s="109"/>
      <c r="B69" s="109"/>
      <c r="C69" s="109"/>
      <c r="D69" s="109"/>
      <c r="E69" s="109"/>
      <c r="F69" s="94" t="str">
        <f t="shared" si="9"/>
        <v>5.6</v>
      </c>
      <c r="G69" s="130"/>
      <c r="H69" s="474"/>
      <c r="I69" s="475"/>
      <c r="J69" s="475"/>
      <c r="K69" s="475"/>
      <c r="L69" s="475"/>
      <c r="M69" s="475"/>
      <c r="N69" s="475"/>
      <c r="O69" s="475"/>
      <c r="P69" s="476"/>
    </row>
    <row r="70" spans="1:16" x14ac:dyDescent="0.25">
      <c r="A70" s="16"/>
      <c r="B70" s="16"/>
      <c r="C70" s="90"/>
      <c r="D70" s="90"/>
      <c r="E70" s="90"/>
      <c r="F70" s="94" t="str">
        <f t="shared" si="9"/>
        <v>5.6</v>
      </c>
      <c r="G70" s="141" t="str">
        <f>"odd. C "&amp;F70</f>
        <v>odd. C 5.6</v>
      </c>
      <c r="H70" s="142" t="s">
        <v>17</v>
      </c>
      <c r="I70" s="143"/>
      <c r="J70" s="143"/>
      <c r="K70" s="143"/>
      <c r="L70" s="144"/>
      <c r="M70" s="143"/>
      <c r="N70" s="143"/>
      <c r="O70" s="144"/>
      <c r="P70" s="145"/>
    </row>
    <row r="71" spans="1:16" ht="15.75" thickBot="1" x14ac:dyDescent="0.3">
      <c r="A71" s="107"/>
      <c r="B71" s="107"/>
      <c r="C71" s="107"/>
      <c r="D71" s="107"/>
      <c r="E71" s="107"/>
      <c r="F71" s="94" t="str">
        <f t="shared" si="9"/>
        <v>5.6</v>
      </c>
      <c r="G71" s="146"/>
      <c r="H71" s="477"/>
      <c r="I71" s="478"/>
      <c r="J71" s="478"/>
      <c r="K71" s="478"/>
      <c r="L71" s="478"/>
      <c r="M71" s="478"/>
      <c r="N71" s="478"/>
      <c r="O71" s="478"/>
      <c r="P71" s="479"/>
    </row>
    <row r="72" spans="1:16" collapsed="1" x14ac:dyDescent="0.25">
      <c r="A72" s="72"/>
      <c r="B72" s="72"/>
      <c r="C72" s="86"/>
      <c r="D72" s="86"/>
      <c r="E72" s="86"/>
      <c r="F72" s="95">
        <v>7</v>
      </c>
      <c r="G72" s="13" t="s">
        <v>15</v>
      </c>
      <c r="H72" s="3" t="s">
        <v>155</v>
      </c>
      <c r="I72" s="7"/>
      <c r="J72" s="152" t="str">
        <f>$J$5</f>
        <v>současný stav</v>
      </c>
      <c r="K72" s="152"/>
      <c r="L72" s="120" t="str">
        <f>$L$5</f>
        <v>současný stav</v>
      </c>
      <c r="M72" s="152" t="str">
        <f>$M$5</f>
        <v>plánovaný stav</v>
      </c>
      <c r="N72" s="152"/>
      <c r="O72" s="485" t="str">
        <f>$O$5</f>
        <v>plánovaný stav</v>
      </c>
      <c r="P72" s="147" t="str">
        <f>$P$5</f>
        <v>pokrok</v>
      </c>
    </row>
    <row r="73" spans="1:16" x14ac:dyDescent="0.25">
      <c r="A73" s="73"/>
      <c r="B73" s="73"/>
      <c r="C73" s="87"/>
      <c r="D73" s="87"/>
      <c r="E73" s="87"/>
      <c r="F73" s="98" t="str">
        <f>G73</f>
        <v>5.7</v>
      </c>
      <c r="G73" s="70" t="str">
        <f>$G$2&amp;F72</f>
        <v>5.7</v>
      </c>
      <c r="H73" s="4" t="s">
        <v>310</v>
      </c>
      <c r="I73" s="12"/>
      <c r="J73" s="153" t="str">
        <f>$J$6</f>
        <v>výběr úrovně</v>
      </c>
      <c r="K73" s="153"/>
      <c r="L73" s="121" t="str">
        <f>$L$6</f>
        <v>bodové hodnocení</v>
      </c>
      <c r="M73" s="153" t="str">
        <f>$M$6</f>
        <v>výběr úrovně</v>
      </c>
      <c r="N73" s="153"/>
      <c r="O73" s="486" t="str">
        <f>$O$6</f>
        <v>bodové hodnocení</v>
      </c>
      <c r="P73" s="148" t="str">
        <f>$P$6</f>
        <v>bodové hodnocení</v>
      </c>
    </row>
    <row r="74" spans="1:16" ht="15.75" thickBot="1" x14ac:dyDescent="0.3">
      <c r="A74" s="74"/>
      <c r="B74" s="74"/>
      <c r="C74" s="91"/>
      <c r="D74" s="91"/>
      <c r="E74" s="91"/>
      <c r="F74" s="94" t="str">
        <f t="shared" ref="F74:F83" si="11">F73</f>
        <v>5.7</v>
      </c>
      <c r="G74" s="14"/>
      <c r="H74" s="15"/>
      <c r="I74" s="8"/>
      <c r="J74" s="154"/>
      <c r="K74" s="154"/>
      <c r="L74" s="122" t="str">
        <f>$L$7</f>
        <v>B</v>
      </c>
      <c r="M74" s="154"/>
      <c r="N74" s="154"/>
      <c r="O74" s="487"/>
      <c r="P74" s="149" t="str">
        <f>$P$7</f>
        <v>C</v>
      </c>
    </row>
    <row r="75" spans="1:16" x14ac:dyDescent="0.25">
      <c r="A75" s="69">
        <f>IF(G75="a.",0,IF(G75="b.",1,IF(G75="c.",2,IF(G75="d.",3,IF(G75="e.",4,IF(G75="f.",5,IF(G75="g.",6,IF(G75="h.",7,IF(G75="i.",8,IF(G75="j.",9,""))))))))))</f>
        <v>0</v>
      </c>
      <c r="B75" s="93">
        <f>MAX(A75:A80)</f>
        <v>4</v>
      </c>
      <c r="C75" s="88">
        <f>SUM(L75:L80)</f>
        <v>0</v>
      </c>
      <c r="D75" s="88">
        <f>SUM(O75:O80)</f>
        <v>0</v>
      </c>
      <c r="E75" s="88">
        <f>D75-C75</f>
        <v>0</v>
      </c>
      <c r="F75" s="94" t="str">
        <f t="shared" si="11"/>
        <v>5.7</v>
      </c>
      <c r="G75" s="2" t="s">
        <v>5</v>
      </c>
      <c r="H75" s="1" t="s">
        <v>127</v>
      </c>
      <c r="I75" s="76">
        <f>IF(A75&lt;&gt;"",A75/B75*2,"")</f>
        <v>0</v>
      </c>
      <c r="J75" s="207"/>
      <c r="K75" s="472" t="str">
        <f>IF(J75&lt;&gt;"","x","")</f>
        <v/>
      </c>
      <c r="L75" s="123" t="str">
        <f>IF(J75="","",I75)</f>
        <v/>
      </c>
      <c r="M75" s="207"/>
      <c r="N75" s="472" t="str">
        <f>IF(M75&lt;&gt;"","x","")</f>
        <v/>
      </c>
      <c r="O75" s="483" t="str">
        <f>IF(M75="","",I75)</f>
        <v/>
      </c>
      <c r="P75" s="150" t="str">
        <f>IF(AND(O75&lt;&gt;"",E75&gt;=0),E75,"")</f>
        <v/>
      </c>
    </row>
    <row r="76" spans="1:16" x14ac:dyDescent="0.25">
      <c r="A76" s="69">
        <f>IF(G76="a.",0,IF(G76="b.",1,IF(G76="c.",2,IF(G76="d.",3,IF(G76="e.",4,IF(G76="f.",5,IF(G76="g.",6,IF(G76="h.",7,IF(G76="i.",8,IF(G76="j.",9,""))))))))))</f>
        <v>1</v>
      </c>
      <c r="B76" s="89">
        <f t="shared" ref="B76:B79" si="12">B75</f>
        <v>4</v>
      </c>
      <c r="C76" s="83"/>
      <c r="D76" s="83"/>
      <c r="E76" s="89">
        <f>E75</f>
        <v>0</v>
      </c>
      <c r="F76" s="94" t="str">
        <f t="shared" si="11"/>
        <v>5.7</v>
      </c>
      <c r="G76" s="2" t="s">
        <v>7</v>
      </c>
      <c r="H76" s="1" t="s">
        <v>268</v>
      </c>
      <c r="I76" s="76">
        <f>IF(A76&lt;&gt;"",A76/B76*2,"")</f>
        <v>0.5</v>
      </c>
      <c r="J76" s="411"/>
      <c r="K76" s="473" t="str">
        <f>IF(J76&lt;&gt;"","x","")</f>
        <v/>
      </c>
      <c r="L76" s="124" t="str">
        <f>IF(J76="","",I76)</f>
        <v/>
      </c>
      <c r="M76" s="208"/>
      <c r="N76" s="473" t="str">
        <f>IF(M76&lt;&gt;"","x","")</f>
        <v/>
      </c>
      <c r="O76" s="484" t="str">
        <f>IF(M76="","",I76)</f>
        <v/>
      </c>
      <c r="P76" s="151" t="str">
        <f>IF(AND(O76&lt;&gt;"",E76&gt;=0),E76,"")</f>
        <v/>
      </c>
    </row>
    <row r="77" spans="1:16" x14ac:dyDescent="0.25">
      <c r="A77" s="69">
        <f>IF(G77="a.",0,IF(G77="b.",1,IF(G77="c.",2,IF(G77="d.",3,IF(G77="e.",4,IF(G77="f.",5,IF(G77="g.",6,IF(G77="h.",7,IF(G77="i.",8,IF(G77="j.",9,""))))))))))</f>
        <v>2</v>
      </c>
      <c r="B77" s="89">
        <f t="shared" si="12"/>
        <v>4</v>
      </c>
      <c r="C77" s="83"/>
      <c r="D77" s="83"/>
      <c r="E77" s="89">
        <f>E76</f>
        <v>0</v>
      </c>
      <c r="F77" s="94" t="str">
        <f t="shared" si="11"/>
        <v>5.7</v>
      </c>
      <c r="G77" s="2" t="s">
        <v>9</v>
      </c>
      <c r="H77" s="1" t="s">
        <v>156</v>
      </c>
      <c r="I77" s="76">
        <f>IF(A77&lt;&gt;"",A77/B77*2,"")</f>
        <v>1</v>
      </c>
      <c r="J77" s="208"/>
      <c r="K77" s="473" t="str">
        <f>IF(J77&lt;&gt;"","x","")</f>
        <v/>
      </c>
      <c r="L77" s="124" t="str">
        <f>IF(J77="","",I77)</f>
        <v/>
      </c>
      <c r="M77" s="208"/>
      <c r="N77" s="473" t="str">
        <f>IF(M77&lt;&gt;"","x","")</f>
        <v/>
      </c>
      <c r="O77" s="484" t="str">
        <f>IF(M77="","",I77)</f>
        <v/>
      </c>
      <c r="P77" s="151" t="str">
        <f>IF(AND(O77&lt;&gt;"",E77&gt;=0),E77,"")</f>
        <v/>
      </c>
    </row>
    <row r="78" spans="1:16" x14ac:dyDescent="0.25">
      <c r="A78" s="69">
        <f>IF(G78="a.",0,IF(G78="b.",1,IF(G78="c.",2,IF(G78="d.",3,IF(G78="e.",4,IF(G78="f.",5,IF(G78="g.",6,IF(G78="h.",7,IF(G78="i.",8,IF(G78="j.",9,""))))))))))</f>
        <v>3</v>
      </c>
      <c r="B78" s="89">
        <f t="shared" si="12"/>
        <v>4</v>
      </c>
      <c r="C78" s="83"/>
      <c r="D78" s="83"/>
      <c r="E78" s="89">
        <f>E77</f>
        <v>0</v>
      </c>
      <c r="F78" s="94" t="str">
        <f t="shared" si="11"/>
        <v>5.7</v>
      </c>
      <c r="G78" s="2" t="s">
        <v>61</v>
      </c>
      <c r="H78" s="1" t="s">
        <v>157</v>
      </c>
      <c r="I78" s="76">
        <f>IF(A78&lt;&gt;"",A78/B78*2,"")</f>
        <v>1.5</v>
      </c>
      <c r="J78" s="208"/>
      <c r="K78" s="473" t="str">
        <f>IF(J78&lt;&gt;"","x","")</f>
        <v/>
      </c>
      <c r="L78" s="124" t="str">
        <f>IF(J78="","",I78)</f>
        <v/>
      </c>
      <c r="M78" s="411"/>
      <c r="N78" s="473" t="str">
        <f>IF(M78&lt;&gt;"","x","")</f>
        <v/>
      </c>
      <c r="O78" s="484" t="str">
        <f>IF(M78="","",I78)</f>
        <v/>
      </c>
      <c r="P78" s="151" t="str">
        <f>IF(AND(O78&lt;&gt;"",E78&gt;=0),E78,"")</f>
        <v/>
      </c>
    </row>
    <row r="79" spans="1:16" x14ac:dyDescent="0.25">
      <c r="A79" s="69">
        <f>IF(G79="a.",0,IF(G79="b.",1,IF(G79="c.",2,IF(G79="d.",3,IF(G79="e.",4,IF(G79="f.",5,IF(G79="g.",6,IF(G79="h.",7,IF(G79="i.",8,IF(G79="j.",9,""))))))))))</f>
        <v>4</v>
      </c>
      <c r="B79" s="89">
        <f t="shared" si="12"/>
        <v>4</v>
      </c>
      <c r="C79" s="83"/>
      <c r="D79" s="83"/>
      <c r="E79" s="89">
        <f>E78</f>
        <v>0</v>
      </c>
      <c r="F79" s="94" t="str">
        <f t="shared" si="11"/>
        <v>5.7</v>
      </c>
      <c r="G79" s="2" t="s">
        <v>82</v>
      </c>
      <c r="H79" s="1" t="s">
        <v>158</v>
      </c>
      <c r="I79" s="76">
        <f>IF(A79&lt;&gt;"",A79/B79*2,"")</f>
        <v>2</v>
      </c>
      <c r="J79" s="208"/>
      <c r="K79" s="473" t="str">
        <f>IF(J79&lt;&gt;"","x","")</f>
        <v/>
      </c>
      <c r="L79" s="124" t="str">
        <f>IF(J79="","",I79)</f>
        <v/>
      </c>
      <c r="M79" s="208"/>
      <c r="N79" s="473" t="str">
        <f>IF(M79&lt;&gt;"","x","")</f>
        <v/>
      </c>
      <c r="O79" s="484" t="str">
        <f>IF(M79="","",I79)</f>
        <v/>
      </c>
      <c r="P79" s="151" t="str">
        <f>IF(AND(O79&lt;&gt;"",E79&gt;=0),E79,"")</f>
        <v/>
      </c>
    </row>
    <row r="80" spans="1:16" x14ac:dyDescent="0.25">
      <c r="A80" s="105"/>
      <c r="B80" s="105"/>
      <c r="C80" s="106"/>
      <c r="D80" s="106"/>
      <c r="E80" s="106"/>
      <c r="F80" s="94" t="str">
        <f t="shared" si="11"/>
        <v>5.7</v>
      </c>
      <c r="G80" s="125" t="str">
        <f>"odd. B "&amp;F80</f>
        <v>odd. B 5.7</v>
      </c>
      <c r="H80" s="126" t="s">
        <v>16</v>
      </c>
      <c r="I80" s="127"/>
      <c r="J80" s="127"/>
      <c r="K80" s="127"/>
      <c r="L80" s="128"/>
      <c r="M80" s="127"/>
      <c r="N80" s="127"/>
      <c r="O80" s="128"/>
      <c r="P80" s="129"/>
    </row>
    <row r="81" spans="1:16" x14ac:dyDescent="0.25">
      <c r="A81" s="109"/>
      <c r="B81" s="109"/>
      <c r="C81" s="109"/>
      <c r="D81" s="109"/>
      <c r="E81" s="109"/>
      <c r="F81" s="94" t="str">
        <f t="shared" si="11"/>
        <v>5.7</v>
      </c>
      <c r="G81" s="130"/>
      <c r="H81" s="474"/>
      <c r="I81" s="475"/>
      <c r="J81" s="475"/>
      <c r="K81" s="475"/>
      <c r="L81" s="475"/>
      <c r="M81" s="475"/>
      <c r="N81" s="475"/>
      <c r="O81" s="475"/>
      <c r="P81" s="476"/>
    </row>
    <row r="82" spans="1:16" x14ac:dyDescent="0.25">
      <c r="A82" s="16"/>
      <c r="B82" s="16"/>
      <c r="C82" s="90"/>
      <c r="D82" s="90"/>
      <c r="E82" s="90"/>
      <c r="F82" s="94" t="str">
        <f t="shared" si="11"/>
        <v>5.7</v>
      </c>
      <c r="G82" s="141" t="str">
        <f>"odd. C "&amp;F82</f>
        <v>odd. C 5.7</v>
      </c>
      <c r="H82" s="142" t="s">
        <v>17</v>
      </c>
      <c r="I82" s="143"/>
      <c r="J82" s="143"/>
      <c r="K82" s="143"/>
      <c r="L82" s="144"/>
      <c r="M82" s="143"/>
      <c r="N82" s="143"/>
      <c r="O82" s="144"/>
      <c r="P82" s="145"/>
    </row>
    <row r="83" spans="1:16" ht="15.75" thickBot="1" x14ac:dyDescent="0.3">
      <c r="A83" s="107"/>
      <c r="B83" s="107"/>
      <c r="C83" s="107"/>
      <c r="D83" s="107"/>
      <c r="E83" s="107"/>
      <c r="F83" s="94" t="str">
        <f t="shared" si="11"/>
        <v>5.7</v>
      </c>
      <c r="G83" s="146"/>
      <c r="H83" s="477"/>
      <c r="I83" s="478"/>
      <c r="J83" s="478"/>
      <c r="K83" s="478"/>
      <c r="L83" s="478"/>
      <c r="M83" s="478"/>
      <c r="N83" s="478"/>
      <c r="O83" s="478"/>
      <c r="P83" s="479"/>
    </row>
    <row r="84" spans="1:16" collapsed="1" x14ac:dyDescent="0.25">
      <c r="A84" s="72"/>
      <c r="B84" s="72"/>
      <c r="C84" s="86"/>
      <c r="D84" s="86"/>
      <c r="E84" s="86"/>
      <c r="F84" s="95">
        <v>8</v>
      </c>
      <c r="G84" s="13" t="s">
        <v>15</v>
      </c>
      <c r="H84" s="3" t="s">
        <v>159</v>
      </c>
      <c r="I84" s="7"/>
      <c r="J84" s="152" t="str">
        <f>$J$5</f>
        <v>současný stav</v>
      </c>
      <c r="K84" s="152"/>
      <c r="L84" s="120" t="str">
        <f>$L$5</f>
        <v>současný stav</v>
      </c>
      <c r="M84" s="152" t="str">
        <f>$M$5</f>
        <v>plánovaný stav</v>
      </c>
      <c r="N84" s="152"/>
      <c r="O84" s="485" t="str">
        <f>$O$5</f>
        <v>plánovaný stav</v>
      </c>
      <c r="P84" s="147" t="str">
        <f>$P$5</f>
        <v>pokrok</v>
      </c>
    </row>
    <row r="85" spans="1:16" ht="36" x14ac:dyDescent="0.25">
      <c r="A85" s="73"/>
      <c r="B85" s="73"/>
      <c r="C85" s="87"/>
      <c r="D85" s="87"/>
      <c r="E85" s="87"/>
      <c r="F85" s="98" t="str">
        <f>G85</f>
        <v>5.8</v>
      </c>
      <c r="G85" s="70" t="str">
        <f>$G$2&amp;F84</f>
        <v>5.8</v>
      </c>
      <c r="H85" s="455" t="s">
        <v>278</v>
      </c>
      <c r="I85" s="12"/>
      <c r="J85" s="153" t="str">
        <f>$J$6</f>
        <v>výběr úrovně</v>
      </c>
      <c r="K85" s="153"/>
      <c r="L85" s="121" t="str">
        <f>$L$6</f>
        <v>bodové hodnocení</v>
      </c>
      <c r="M85" s="153" t="str">
        <f>$M$6</f>
        <v>výběr úrovně</v>
      </c>
      <c r="N85" s="153"/>
      <c r="O85" s="486" t="str">
        <f>$O$6</f>
        <v>bodové hodnocení</v>
      </c>
      <c r="P85" s="148" t="str">
        <f>$P$6</f>
        <v>bodové hodnocení</v>
      </c>
    </row>
    <row r="86" spans="1:16" ht="15.75" thickBot="1" x14ac:dyDescent="0.3">
      <c r="A86" s="74"/>
      <c r="B86" s="74"/>
      <c r="C86" s="91"/>
      <c r="D86" s="91"/>
      <c r="E86" s="91"/>
      <c r="F86" s="94" t="str">
        <f t="shared" ref="F86:F93" si="13">F85</f>
        <v>5.8</v>
      </c>
      <c r="G86" s="14"/>
      <c r="H86" s="15"/>
      <c r="I86" s="8"/>
      <c r="J86" s="154"/>
      <c r="K86" s="154"/>
      <c r="L86" s="122" t="str">
        <f>$L$7</f>
        <v>B</v>
      </c>
      <c r="M86" s="154"/>
      <c r="N86" s="154"/>
      <c r="O86" s="487"/>
      <c r="P86" s="149" t="str">
        <f>$P$7</f>
        <v>C</v>
      </c>
    </row>
    <row r="87" spans="1:16" x14ac:dyDescent="0.25">
      <c r="A87" s="69">
        <f>IF(G87="a.",0,IF(G87="b.",1,IF(G87="c.",2,IF(G87="d.",3,IF(G87="e.",4,IF(G87="f.",5,IF(G87="g.",6,IF(G87="h.",7,IF(G87="i.",8,IF(G87="j.",9,""))))))))))</f>
        <v>0</v>
      </c>
      <c r="B87" s="93">
        <f>MAX(A87:A90)</f>
        <v>2</v>
      </c>
      <c r="C87" s="88">
        <f>SUM(L87:L90)</f>
        <v>0</v>
      </c>
      <c r="D87" s="88">
        <f>SUM(O87:O90)</f>
        <v>0</v>
      </c>
      <c r="E87" s="88">
        <f>D87-C87</f>
        <v>0</v>
      </c>
      <c r="F87" s="94" t="str">
        <f t="shared" si="13"/>
        <v>5.8</v>
      </c>
      <c r="G87" s="2" t="s">
        <v>5</v>
      </c>
      <c r="H87" s="1" t="s">
        <v>6</v>
      </c>
      <c r="I87" s="76">
        <f>IF(A87&lt;&gt;"",A87/B87*2,"")</f>
        <v>0</v>
      </c>
      <c r="J87" s="412"/>
      <c r="K87" s="472" t="str">
        <f>IF(J87&lt;&gt;"","x","")</f>
        <v/>
      </c>
      <c r="L87" s="123" t="str">
        <f>IF(J87="","",I87)</f>
        <v/>
      </c>
      <c r="M87" s="412"/>
      <c r="N87" s="472" t="str">
        <f>IF(M87&lt;&gt;"","x","")</f>
        <v/>
      </c>
      <c r="O87" s="483" t="str">
        <f>IF(M87="","",I87)</f>
        <v/>
      </c>
      <c r="P87" s="150" t="str">
        <f>IF(AND(O87&lt;&gt;"",E87&gt;=0),E87,"")</f>
        <v/>
      </c>
    </row>
    <row r="88" spans="1:16" x14ac:dyDescent="0.25">
      <c r="A88" s="69">
        <f>IF(G88="a.",0,IF(G88="b.",1,IF(G88="c.",2,IF(G88="d.",3,IF(G88="e.",4,IF(G88="f.",5,IF(G88="g.",6,IF(G88="h.",7,IF(G88="i.",8,IF(G88="j.",9,""))))))))))</f>
        <v>1</v>
      </c>
      <c r="B88" s="89">
        <f t="shared" ref="B88:B89" si="14">B87</f>
        <v>2</v>
      </c>
      <c r="C88" s="83"/>
      <c r="D88" s="83"/>
      <c r="E88" s="89">
        <f>E87</f>
        <v>0</v>
      </c>
      <c r="F88" s="94" t="str">
        <f t="shared" si="13"/>
        <v>5.8</v>
      </c>
      <c r="G88" s="2" t="s">
        <v>7</v>
      </c>
      <c r="H88" s="1" t="s">
        <v>160</v>
      </c>
      <c r="I88" s="76">
        <f>IF(A88&lt;&gt;"",A88/B88*2,"")</f>
        <v>1</v>
      </c>
      <c r="J88" s="208"/>
      <c r="K88" s="473" t="str">
        <f>IF(J88&lt;&gt;"","x","")</f>
        <v/>
      </c>
      <c r="L88" s="124" t="str">
        <f>IF(J88="","",I88)</f>
        <v/>
      </c>
      <c r="M88" s="208"/>
      <c r="N88" s="473" t="str">
        <f>IF(M88&lt;&gt;"","x","")</f>
        <v/>
      </c>
      <c r="O88" s="484" t="str">
        <f>IF(M88="","",I88)</f>
        <v/>
      </c>
      <c r="P88" s="151" t="str">
        <f>IF(AND(O88&lt;&gt;"",E88&gt;=0),E88,"")</f>
        <v/>
      </c>
    </row>
    <row r="89" spans="1:16" x14ac:dyDescent="0.25">
      <c r="A89" s="69">
        <f>IF(G89="a.",0,IF(G89="b.",1,IF(G89="c.",2,IF(G89="d.",3,IF(G89="e.",4,IF(G89="f.",5,IF(G89="g.",6,IF(G89="h.",7,IF(G89="i.",8,IF(G89="j.",9,""))))))))))</f>
        <v>2</v>
      </c>
      <c r="B89" s="89">
        <f t="shared" si="14"/>
        <v>2</v>
      </c>
      <c r="C89" s="83"/>
      <c r="D89" s="83"/>
      <c r="E89" s="89">
        <f>E88</f>
        <v>0</v>
      </c>
      <c r="F89" s="94" t="str">
        <f t="shared" si="13"/>
        <v>5.8</v>
      </c>
      <c r="G89" s="2" t="s">
        <v>9</v>
      </c>
      <c r="H89" s="1" t="s">
        <v>161</v>
      </c>
      <c r="I89" s="76">
        <f>IF(A89&lt;&gt;"",A89/B89*2,"")</f>
        <v>2</v>
      </c>
      <c r="J89" s="208"/>
      <c r="K89" s="473" t="str">
        <f>IF(J89&lt;&gt;"","x","")</f>
        <v/>
      </c>
      <c r="L89" s="124" t="str">
        <f>IF(J89="","",I89)</f>
        <v/>
      </c>
      <c r="M89" s="208"/>
      <c r="N89" s="473" t="str">
        <f>IF(M89&lt;&gt;"","x","")</f>
        <v/>
      </c>
      <c r="O89" s="484" t="str">
        <f>IF(M89="","",I89)</f>
        <v/>
      </c>
      <c r="P89" s="151" t="str">
        <f>IF(AND(O89&lt;&gt;"",E89&gt;=0),E89,"")</f>
        <v/>
      </c>
    </row>
    <row r="90" spans="1:16" x14ac:dyDescent="0.25">
      <c r="A90" s="105"/>
      <c r="B90" s="105"/>
      <c r="C90" s="106"/>
      <c r="D90" s="106"/>
      <c r="E90" s="106"/>
      <c r="F90" s="94" t="str">
        <f t="shared" si="13"/>
        <v>5.8</v>
      </c>
      <c r="G90" s="125" t="str">
        <f>"odd. B "&amp;F90</f>
        <v>odd. B 5.8</v>
      </c>
      <c r="H90" s="126" t="s">
        <v>16</v>
      </c>
      <c r="I90" s="127"/>
      <c r="J90" s="127"/>
      <c r="K90" s="127"/>
      <c r="L90" s="128"/>
      <c r="M90" s="127"/>
      <c r="N90" s="127"/>
      <c r="O90" s="128"/>
      <c r="P90" s="129"/>
    </row>
    <row r="91" spans="1:16" x14ac:dyDescent="0.25">
      <c r="A91" s="109"/>
      <c r="B91" s="109"/>
      <c r="C91" s="109"/>
      <c r="D91" s="109"/>
      <c r="E91" s="109"/>
      <c r="F91" s="94" t="str">
        <f t="shared" si="13"/>
        <v>5.8</v>
      </c>
      <c r="G91" s="130"/>
      <c r="H91" s="474"/>
      <c r="I91" s="475"/>
      <c r="J91" s="475"/>
      <c r="K91" s="475"/>
      <c r="L91" s="475"/>
      <c r="M91" s="475"/>
      <c r="N91" s="475"/>
      <c r="O91" s="475"/>
      <c r="P91" s="476"/>
    </row>
    <row r="92" spans="1:16" x14ac:dyDescent="0.25">
      <c r="A92" s="16"/>
      <c r="B92" s="16"/>
      <c r="C92" s="90"/>
      <c r="D92" s="90"/>
      <c r="E92" s="90"/>
      <c r="F92" s="94" t="str">
        <f t="shared" si="13"/>
        <v>5.8</v>
      </c>
      <c r="G92" s="141" t="str">
        <f>"odd. C "&amp;F92</f>
        <v>odd. C 5.8</v>
      </c>
      <c r="H92" s="142" t="s">
        <v>17</v>
      </c>
      <c r="I92" s="143"/>
      <c r="J92" s="143"/>
      <c r="K92" s="143"/>
      <c r="L92" s="144"/>
      <c r="M92" s="143"/>
      <c r="N92" s="143"/>
      <c r="O92" s="144"/>
      <c r="P92" s="145"/>
    </row>
    <row r="93" spans="1:16" ht="15.75" thickBot="1" x14ac:dyDescent="0.3">
      <c r="A93" s="107"/>
      <c r="B93" s="107"/>
      <c r="C93" s="107"/>
      <c r="D93" s="107"/>
      <c r="E93" s="107"/>
      <c r="F93" s="94" t="str">
        <f t="shared" si="13"/>
        <v>5.8</v>
      </c>
      <c r="G93" s="146"/>
      <c r="H93" s="477"/>
      <c r="I93" s="478"/>
      <c r="J93" s="478"/>
      <c r="K93" s="478"/>
      <c r="L93" s="478"/>
      <c r="M93" s="478"/>
      <c r="N93" s="478"/>
      <c r="O93" s="478"/>
      <c r="P93" s="479"/>
    </row>
    <row r="94" spans="1:16" collapsed="1" x14ac:dyDescent="0.25">
      <c r="A94" s="72"/>
      <c r="B94" s="72"/>
      <c r="C94" s="86"/>
      <c r="D94" s="86"/>
      <c r="E94" s="86"/>
      <c r="F94" s="95">
        <v>9</v>
      </c>
      <c r="G94" s="13" t="s">
        <v>15</v>
      </c>
      <c r="H94" s="3" t="s">
        <v>159</v>
      </c>
      <c r="I94" s="7"/>
      <c r="J94" s="152" t="str">
        <f>$J$5</f>
        <v>současný stav</v>
      </c>
      <c r="K94" s="152"/>
      <c r="L94" s="120" t="str">
        <f>$L$5</f>
        <v>současný stav</v>
      </c>
      <c r="M94" s="152" t="str">
        <f>$M$5</f>
        <v>plánovaný stav</v>
      </c>
      <c r="N94" s="152"/>
      <c r="O94" s="485" t="str">
        <f>$O$5</f>
        <v>plánovaný stav</v>
      </c>
      <c r="P94" s="147" t="str">
        <f>$P$5</f>
        <v>pokrok</v>
      </c>
    </row>
    <row r="95" spans="1:16" ht="36" x14ac:dyDescent="0.25">
      <c r="A95" s="73"/>
      <c r="B95" s="73"/>
      <c r="C95" s="87"/>
      <c r="D95" s="87"/>
      <c r="E95" s="87"/>
      <c r="F95" s="98" t="str">
        <f>G95</f>
        <v>5.9</v>
      </c>
      <c r="G95" s="70" t="str">
        <f>$G$2&amp;F94</f>
        <v>5.9</v>
      </c>
      <c r="H95" s="455" t="s">
        <v>279</v>
      </c>
      <c r="I95" s="12"/>
      <c r="J95" s="153" t="str">
        <f>$J$6</f>
        <v>výběr úrovně</v>
      </c>
      <c r="K95" s="153"/>
      <c r="L95" s="121" t="str">
        <f>$L$6</f>
        <v>bodové hodnocení</v>
      </c>
      <c r="M95" s="153" t="str">
        <f>$M$6</f>
        <v>výběr úrovně</v>
      </c>
      <c r="N95" s="153"/>
      <c r="O95" s="486" t="str">
        <f>$O$6</f>
        <v>bodové hodnocení</v>
      </c>
      <c r="P95" s="148" t="str">
        <f>$P$6</f>
        <v>bodové hodnocení</v>
      </c>
    </row>
    <row r="96" spans="1:16" ht="15.75" thickBot="1" x14ac:dyDescent="0.3">
      <c r="A96" s="74"/>
      <c r="B96" s="74"/>
      <c r="C96" s="91"/>
      <c r="D96" s="91"/>
      <c r="E96" s="91"/>
      <c r="F96" s="94" t="str">
        <f t="shared" ref="F96:F103" si="15">F95</f>
        <v>5.9</v>
      </c>
      <c r="G96" s="14"/>
      <c r="H96" s="15"/>
      <c r="I96" s="8"/>
      <c r="J96" s="154"/>
      <c r="K96" s="154"/>
      <c r="L96" s="122" t="str">
        <f>$L$7</f>
        <v>B</v>
      </c>
      <c r="M96" s="154"/>
      <c r="N96" s="154"/>
      <c r="O96" s="487"/>
      <c r="P96" s="149" t="str">
        <f>$P$7</f>
        <v>C</v>
      </c>
    </row>
    <row r="97" spans="1:16" x14ac:dyDescent="0.25">
      <c r="A97" s="69">
        <f>IF(G97="a.",0,IF(G97="b.",1,IF(G97="c.",2,IF(G97="d.",3,IF(G97="e.",4,IF(G97="f.",5,IF(G97="g.",6,IF(G97="h.",7,IF(G97="i.",8,IF(G97="j.",9,""))))))))))</f>
        <v>0</v>
      </c>
      <c r="B97" s="93">
        <f>MAX(A97:A100)</f>
        <v>2</v>
      </c>
      <c r="C97" s="88">
        <f>SUM(L97:L100)</f>
        <v>0</v>
      </c>
      <c r="D97" s="88">
        <f>SUM(O97:O100)</f>
        <v>0</v>
      </c>
      <c r="E97" s="88">
        <f>D97-C97</f>
        <v>0</v>
      </c>
      <c r="F97" s="94" t="str">
        <f t="shared" si="15"/>
        <v>5.9</v>
      </c>
      <c r="G97" s="2" t="s">
        <v>5</v>
      </c>
      <c r="H97" s="1" t="s">
        <v>6</v>
      </c>
      <c r="I97" s="76">
        <f>IF(A97&lt;&gt;"",A97/B97*2,"")</f>
        <v>0</v>
      </c>
      <c r="J97" s="412"/>
      <c r="K97" s="472" t="str">
        <f>IF(J97&lt;&gt;"","x","")</f>
        <v/>
      </c>
      <c r="L97" s="123" t="str">
        <f>IF(J97="","",I97)</f>
        <v/>
      </c>
      <c r="M97" s="412"/>
      <c r="N97" s="472" t="str">
        <f>IF(M97&lt;&gt;"","x","")</f>
        <v/>
      </c>
      <c r="O97" s="483" t="str">
        <f>IF(M97="","",I97)</f>
        <v/>
      </c>
      <c r="P97" s="150" t="str">
        <f>IF(AND(O97&lt;&gt;"",E97&gt;=0),E97,"")</f>
        <v/>
      </c>
    </row>
    <row r="98" spans="1:16" x14ac:dyDescent="0.25">
      <c r="A98" s="69">
        <f>IF(G98="a.",0,IF(G98="b.",1,IF(G98="c.",2,IF(G98="d.",3,IF(G98="e.",4,IF(G98="f.",5,IF(G98="g.",6,IF(G98="h.",7,IF(G98="i.",8,IF(G98="j.",9,""))))))))))</f>
        <v>1</v>
      </c>
      <c r="B98" s="89">
        <f t="shared" ref="B98:B99" si="16">B97</f>
        <v>2</v>
      </c>
      <c r="C98" s="83"/>
      <c r="D98" s="83"/>
      <c r="E98" s="89">
        <f>E97</f>
        <v>0</v>
      </c>
      <c r="F98" s="94" t="str">
        <f t="shared" si="15"/>
        <v>5.9</v>
      </c>
      <c r="G98" s="2" t="s">
        <v>7</v>
      </c>
      <c r="H98" s="1" t="s">
        <v>160</v>
      </c>
      <c r="I98" s="76">
        <f>IF(A98&lt;&gt;"",A98/B98*2,"")</f>
        <v>1</v>
      </c>
      <c r="J98" s="208"/>
      <c r="K98" s="473" t="str">
        <f>IF(J98&lt;&gt;"","x","")</f>
        <v/>
      </c>
      <c r="L98" s="124" t="str">
        <f>IF(J98="","",I98)</f>
        <v/>
      </c>
      <c r="M98" s="208"/>
      <c r="N98" s="473" t="str">
        <f>IF(M98&lt;&gt;"","x","")</f>
        <v/>
      </c>
      <c r="O98" s="484" t="str">
        <f>IF(M98="","",I98)</f>
        <v/>
      </c>
      <c r="P98" s="151" t="str">
        <f>IF(AND(O98&lt;&gt;"",E98&gt;=0),E98,"")</f>
        <v/>
      </c>
    </row>
    <row r="99" spans="1:16" x14ac:dyDescent="0.25">
      <c r="A99" s="69">
        <f>IF(G99="a.",0,IF(G99="b.",1,IF(G99="c.",2,IF(G99="d.",3,IF(G99="e.",4,IF(G99="f.",5,IF(G99="g.",6,IF(G99="h.",7,IF(G99="i.",8,IF(G99="j.",9,""))))))))))</f>
        <v>2</v>
      </c>
      <c r="B99" s="89">
        <f t="shared" si="16"/>
        <v>2</v>
      </c>
      <c r="C99" s="83"/>
      <c r="D99" s="83"/>
      <c r="E99" s="89">
        <f>E98</f>
        <v>0</v>
      </c>
      <c r="F99" s="94" t="str">
        <f t="shared" si="15"/>
        <v>5.9</v>
      </c>
      <c r="G99" s="2" t="s">
        <v>9</v>
      </c>
      <c r="H99" s="1" t="s">
        <v>161</v>
      </c>
      <c r="I99" s="76">
        <f>IF(A99&lt;&gt;"",A99/B99*2,"")</f>
        <v>2</v>
      </c>
      <c r="J99" s="208"/>
      <c r="K99" s="473" t="str">
        <f>IF(J99&lt;&gt;"","x","")</f>
        <v/>
      </c>
      <c r="L99" s="124" t="str">
        <f>IF(J99="","",I99)</f>
        <v/>
      </c>
      <c r="M99" s="208"/>
      <c r="N99" s="473" t="str">
        <f>IF(M99&lt;&gt;"","x","")</f>
        <v/>
      </c>
      <c r="O99" s="484" t="str">
        <f>IF(M99="","",I99)</f>
        <v/>
      </c>
      <c r="P99" s="151" t="str">
        <f>IF(AND(O99&lt;&gt;"",E99&gt;=0),E99,"")</f>
        <v/>
      </c>
    </row>
    <row r="100" spans="1:16" x14ac:dyDescent="0.25">
      <c r="A100" s="105"/>
      <c r="B100" s="105"/>
      <c r="C100" s="106"/>
      <c r="D100" s="106"/>
      <c r="E100" s="106"/>
      <c r="F100" s="94" t="str">
        <f t="shared" si="15"/>
        <v>5.9</v>
      </c>
      <c r="G100" s="125" t="str">
        <f>"odd. B "&amp;F100</f>
        <v>odd. B 5.9</v>
      </c>
      <c r="H100" s="126" t="s">
        <v>16</v>
      </c>
      <c r="I100" s="127"/>
      <c r="J100" s="127"/>
      <c r="K100" s="127"/>
      <c r="L100" s="128"/>
      <c r="M100" s="127"/>
      <c r="N100" s="127"/>
      <c r="O100" s="128"/>
      <c r="P100" s="129"/>
    </row>
    <row r="101" spans="1:16" x14ac:dyDescent="0.25">
      <c r="A101" s="109"/>
      <c r="B101" s="109"/>
      <c r="C101" s="109"/>
      <c r="D101" s="109"/>
      <c r="E101" s="109"/>
      <c r="F101" s="94" t="str">
        <f t="shared" si="15"/>
        <v>5.9</v>
      </c>
      <c r="G101" s="130"/>
      <c r="H101" s="474"/>
      <c r="I101" s="475"/>
      <c r="J101" s="475"/>
      <c r="K101" s="475"/>
      <c r="L101" s="475"/>
      <c r="M101" s="475"/>
      <c r="N101" s="475"/>
      <c r="O101" s="475"/>
      <c r="P101" s="476"/>
    </row>
    <row r="102" spans="1:16" x14ac:dyDescent="0.25">
      <c r="A102" s="16"/>
      <c r="B102" s="16"/>
      <c r="C102" s="90"/>
      <c r="D102" s="90"/>
      <c r="E102" s="90"/>
      <c r="F102" s="94" t="str">
        <f t="shared" si="15"/>
        <v>5.9</v>
      </c>
      <c r="G102" s="141" t="str">
        <f>"odd. C "&amp;F102</f>
        <v>odd. C 5.9</v>
      </c>
      <c r="H102" s="142" t="s">
        <v>17</v>
      </c>
      <c r="I102" s="143"/>
      <c r="J102" s="143"/>
      <c r="K102" s="143"/>
      <c r="L102" s="144"/>
      <c r="M102" s="143"/>
      <c r="N102" s="143"/>
      <c r="O102" s="144"/>
      <c r="P102" s="145"/>
    </row>
    <row r="103" spans="1:16" ht="15.75" thickBot="1" x14ac:dyDescent="0.3">
      <c r="A103" s="107"/>
      <c r="B103" s="107"/>
      <c r="C103" s="107"/>
      <c r="D103" s="107"/>
      <c r="E103" s="107"/>
      <c r="F103" s="94" t="str">
        <f t="shared" si="15"/>
        <v>5.9</v>
      </c>
      <c r="G103" s="146"/>
      <c r="H103" s="477"/>
      <c r="I103" s="478"/>
      <c r="J103" s="478"/>
      <c r="K103" s="478"/>
      <c r="L103" s="478"/>
      <c r="M103" s="478"/>
      <c r="N103" s="478"/>
      <c r="O103" s="478"/>
      <c r="P103" s="479"/>
    </row>
    <row r="104" spans="1:16" x14ac:dyDescent="0.25">
      <c r="F104" s="5"/>
    </row>
  </sheetData>
  <sheetProtection algorithmName="SHA-512" hashValue="ZNrGYmRPrfG8ljqRlG74nygtBBePZUzCl3XrNygJNSHVLBJ7/a120lKfVgGsKuE6YFM7xTN0VmeQ29DKNw038g==" saltValue="1muXEtGDfaVaaxrpIVNgpg==" spinCount="100000" sheet="1" objects="1" scenarios="1" formatCells="0" formatColumns="0" formatRows="0"/>
  <mergeCells count="3">
    <mergeCell ref="J2:P2"/>
    <mergeCell ref="J9:P9"/>
    <mergeCell ref="G1:P1"/>
  </mergeCells>
  <conditionalFormatting sqref="I3">
    <cfRule type="expression" dxfId="190" priority="290">
      <formula>$J$8&lt;&gt;COUNTIF(I9:I108,2)</formula>
    </cfRule>
  </conditionalFormatting>
  <conditionalFormatting sqref="I4">
    <cfRule type="expression" dxfId="189" priority="291">
      <formula>$M$8&lt;&gt;COUNTIF(I9:I108,2)</formula>
    </cfRule>
  </conditionalFormatting>
  <conditionalFormatting sqref="G3">
    <cfRule type="expression" dxfId="188" priority="292">
      <formula>$J$8&lt;&gt;COUNTIF(I9:I108,2)</formula>
    </cfRule>
  </conditionalFormatting>
  <conditionalFormatting sqref="J3">
    <cfRule type="expression" dxfId="187" priority="293">
      <formula>$J$8&lt;&gt;COUNTIF(I9:I108,2)</formula>
    </cfRule>
  </conditionalFormatting>
  <conditionalFormatting sqref="G4">
    <cfRule type="expression" dxfId="186" priority="298">
      <formula>$M$8&lt;&gt;COUNTIF(I9:I108,2)</formula>
    </cfRule>
  </conditionalFormatting>
  <conditionalFormatting sqref="J4">
    <cfRule type="expression" dxfId="185" priority="299">
      <formula>$M$8&lt;&gt;COUNTIF(I9:I108,2)</formula>
    </cfRule>
  </conditionalFormatting>
  <conditionalFormatting sqref="H3">
    <cfRule type="expression" dxfId="184" priority="304">
      <formula>$J$8&lt;&gt;COUNTIF(I9:I108,2)</formula>
    </cfRule>
  </conditionalFormatting>
  <conditionalFormatting sqref="H4">
    <cfRule type="expression" dxfId="183" priority="305">
      <formula>$M$8&lt;&gt;COUNTIF(I9:I108,2)</formula>
    </cfRule>
  </conditionalFormatting>
  <conditionalFormatting sqref="L3">
    <cfRule type="expression" dxfId="182" priority="7">
      <formula>$J$8&lt;&gt;COUNTIF(I9:I113,2)</formula>
    </cfRule>
  </conditionalFormatting>
  <conditionalFormatting sqref="M3">
    <cfRule type="expression" dxfId="181" priority="8">
      <formula>$J$8&lt;&gt;COUNTIF(I9:I113,2)</formula>
    </cfRule>
  </conditionalFormatting>
  <conditionalFormatting sqref="P3">
    <cfRule type="expression" dxfId="180" priority="9">
      <formula>$J$8&lt;&gt;COUNTIF(I9:I113,2)</formula>
    </cfRule>
  </conditionalFormatting>
  <conditionalFormatting sqref="L4">
    <cfRule type="expression" dxfId="179" priority="10">
      <formula>$M$8&lt;&gt;COUNTIF(I9:I113,2)</formula>
    </cfRule>
  </conditionalFormatting>
  <conditionalFormatting sqref="M4">
    <cfRule type="expression" dxfId="178" priority="11">
      <formula>$M$8&lt;&gt;COUNTIF(I9:I113,2)</formula>
    </cfRule>
  </conditionalFormatting>
  <conditionalFormatting sqref="P4">
    <cfRule type="expression" dxfId="177" priority="12">
      <formula>$M$8&lt;&gt;COUNTIF(I9:I113,2)</formula>
    </cfRule>
  </conditionalFormatting>
  <conditionalFormatting sqref="K3">
    <cfRule type="expression" dxfId="176" priority="6">
      <formula>$K$8&lt;&gt;COUNTIF(I9:I113,2)</formula>
    </cfRule>
  </conditionalFormatting>
  <conditionalFormatting sqref="O3">
    <cfRule type="expression" dxfId="175" priority="4">
      <formula>$K$8&lt;&gt;COUNTIF(I9:I113,2)</formula>
    </cfRule>
  </conditionalFormatting>
  <conditionalFormatting sqref="O4">
    <cfRule type="expression" dxfId="174" priority="5">
      <formula>$N$8&lt;&gt;COUNTIF(I9:I113,2)</formula>
    </cfRule>
  </conditionalFormatting>
  <conditionalFormatting sqref="N3">
    <cfRule type="expression" dxfId="173" priority="3">
      <formula>$K$8&lt;&gt;COUNTIF(I9:I113,2)</formula>
    </cfRule>
  </conditionalFormatting>
  <conditionalFormatting sqref="K4">
    <cfRule type="expression" dxfId="172" priority="2">
      <formula>$M$8&lt;&gt;COUNTIF(I9:I113,2)</formula>
    </cfRule>
  </conditionalFormatting>
  <conditionalFormatting sqref="N4">
    <cfRule type="expression" dxfId="171" priority="1">
      <formula>$M$8&lt;&gt;COUNTIF(I9:I113,2)</formula>
    </cfRule>
  </conditionalFormatting>
  <pageMargins left="0.70866141732283472" right="0.70866141732283472" top="0.53" bottom="0.98" header="0.31496062992125984" footer="0.31496062992125984"/>
  <pageSetup paperSize="9" scale="56" fitToHeight="0" orientation="landscape" r:id="rId1"/>
  <rowBreaks count="2" manualBreakCount="2">
    <brk id="49" max="16383" man="1"/>
    <brk id="9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5" width="4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6" t="s">
        <v>162</v>
      </c>
      <c r="H1" s="517"/>
      <c r="I1" s="517"/>
      <c r="J1" s="517"/>
      <c r="K1" s="517"/>
      <c r="L1" s="517"/>
      <c r="M1" s="517"/>
      <c r="N1" s="517"/>
      <c r="O1" s="517"/>
      <c r="P1" s="518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163</v>
      </c>
      <c r="H2" s="460" t="s">
        <v>266</v>
      </c>
      <c r="I2" s="209">
        <f>I3+I4</f>
        <v>0</v>
      </c>
      <c r="J2" s="512" t="str">
        <f>"/    "&amp;I8&amp;" bodů"</f>
        <v>/    8 bodů</v>
      </c>
      <c r="K2" s="512"/>
      <c r="L2" s="512"/>
      <c r="M2" s="512"/>
      <c r="N2" s="512"/>
      <c r="O2" s="512"/>
      <c r="P2" s="513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6.</v>
      </c>
      <c r="H3" s="168" t="str">
        <f>IF($K$8&lt;&gt;COUNTIF(I9:I113,2),"Počet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8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6.</v>
      </c>
      <c r="H4" s="166" t="str">
        <f>IF($N$8&lt;&gt;COUNTIF(I9:I113,2),"Počet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8 bodů</v>
      </c>
      <c r="K4" s="133"/>
      <c r="L4" s="133"/>
      <c r="M4" s="134"/>
      <c r="N4" s="134"/>
      <c r="O4" s="134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COUNTIF(I9:I54,2)*2</f>
        <v>8</v>
      </c>
      <c r="J8" s="488">
        <f>K8</f>
        <v>0</v>
      </c>
      <c r="K8" s="22">
        <f>COUNTIF(K9:K54,"x")</f>
        <v>0</v>
      </c>
      <c r="L8" s="78">
        <f>SUBTOTAL(9,L9:L54)</f>
        <v>0</v>
      </c>
      <c r="M8" s="488">
        <f>N8</f>
        <v>0</v>
      </c>
      <c r="N8" s="22">
        <f>COUNTIF(N9:N54,"x")</f>
        <v>0</v>
      </c>
      <c r="O8" s="78">
        <f>SUBTOTAL(9,O9:O54)</f>
        <v>0</v>
      </c>
      <c r="P8" s="80">
        <f>SUBTOTAL(9,P9:P54)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79"/>
      <c r="I9" s="117"/>
      <c r="J9" s="514"/>
      <c r="K9" s="514"/>
      <c r="L9" s="514"/>
      <c r="M9" s="514"/>
      <c r="N9" s="514"/>
      <c r="O9" s="514"/>
      <c r="P9" s="515"/>
    </row>
    <row r="10" spans="1:16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164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x14ac:dyDescent="0.25">
      <c r="A11" s="73"/>
      <c r="B11" s="73"/>
      <c r="C11" s="87"/>
      <c r="D11" s="87"/>
      <c r="E11" s="87"/>
      <c r="F11" s="98" t="str">
        <f>G11</f>
        <v>6.1</v>
      </c>
      <c r="G11" s="70" t="str">
        <f>$G$2&amp;F10</f>
        <v>6.1</v>
      </c>
      <c r="H11" s="4" t="s">
        <v>165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6.1</v>
      </c>
      <c r="G12" s="14"/>
      <c r="H12" s="15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MAX(A13:A18)</f>
        <v>4</v>
      </c>
      <c r="C13" s="88">
        <f>SUM(L13:L18)</f>
        <v>0</v>
      </c>
      <c r="D13" s="88">
        <f>SUM(O13:O18)</f>
        <v>0</v>
      </c>
      <c r="E13" s="88">
        <f>D13-C13</f>
        <v>0</v>
      </c>
      <c r="F13" s="94" t="str">
        <f t="shared" ref="F13:F21" si="0">F12</f>
        <v>6.1</v>
      </c>
      <c r="G13" s="9" t="s">
        <v>5</v>
      </c>
      <c r="H13" s="10" t="s">
        <v>166</v>
      </c>
      <c r="I13" s="461">
        <f>IF(A13&lt;&gt;"",A13/B13*2,"")</f>
        <v>0</v>
      </c>
      <c r="J13" s="412"/>
      <c r="K13" s="472" t="str">
        <f>IF(J13&lt;&gt;"","x","")</f>
        <v/>
      </c>
      <c r="L13" s="123" t="str">
        <f>IF(J13="","",I13)</f>
        <v/>
      </c>
      <c r="M13" s="207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:B17" si="1">B13</f>
        <v>4</v>
      </c>
      <c r="C14" s="83"/>
      <c r="D14" s="83"/>
      <c r="E14" s="89">
        <f>E13</f>
        <v>0</v>
      </c>
      <c r="F14" s="94" t="str">
        <f t="shared" si="0"/>
        <v>6.1</v>
      </c>
      <c r="G14" s="2" t="s">
        <v>7</v>
      </c>
      <c r="H14" s="1" t="s">
        <v>167</v>
      </c>
      <c r="I14" s="462">
        <f>IF(A14&lt;&gt;"",A14/B14*2,"")</f>
        <v>0.5</v>
      </c>
      <c r="J14" s="208"/>
      <c r="K14" s="473" t="str">
        <f>IF(J14&lt;&gt;"","x","")</f>
        <v/>
      </c>
      <c r="L14" s="124" t="str">
        <f>IF(J14="","",I14)</f>
        <v/>
      </c>
      <c r="M14" s="208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 t="shared" si="1"/>
        <v>4</v>
      </c>
      <c r="C15" s="83"/>
      <c r="D15" s="83"/>
      <c r="E15" s="89">
        <f>E14</f>
        <v>0</v>
      </c>
      <c r="F15" s="94" t="str">
        <f t="shared" si="0"/>
        <v>6.1</v>
      </c>
      <c r="G15" s="2" t="s">
        <v>9</v>
      </c>
      <c r="H15" s="1" t="s">
        <v>168</v>
      </c>
      <c r="I15" s="462">
        <f>IF(A15&lt;&gt;"",A15/B15*2,"")</f>
        <v>1</v>
      </c>
      <c r="J15" s="208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6" x14ac:dyDescent="0.25">
      <c r="A16" s="69">
        <f>IF(G16="a.",0,IF(G16="b.",1,IF(G16="c.",2,IF(G16="d.",3,IF(G16="e.",4,IF(G16="f.",5,IF(G16="g.",6,IF(G16="h.",7,IF(G16="i.",8,IF(G16="j.",9,""))))))))))</f>
        <v>3</v>
      </c>
      <c r="B16" s="89">
        <f t="shared" si="1"/>
        <v>4</v>
      </c>
      <c r="C16" s="83"/>
      <c r="D16" s="83"/>
      <c r="E16" s="89">
        <f>E15</f>
        <v>0</v>
      </c>
      <c r="F16" s="94" t="str">
        <f t="shared" si="0"/>
        <v>6.1</v>
      </c>
      <c r="G16" s="75" t="s">
        <v>61</v>
      </c>
      <c r="H16" s="463" t="s">
        <v>169</v>
      </c>
      <c r="I16" s="462">
        <f>IF(A16&lt;&gt;"",A16/B16*2,"")</f>
        <v>1.5</v>
      </c>
      <c r="J16" s="208"/>
      <c r="K16" s="473" t="str">
        <f>IF(J16&lt;&gt;"","x","")</f>
        <v/>
      </c>
      <c r="L16" s="124" t="str">
        <f t="shared" ref="L16:L17" si="2">IF(J16="","",I16)</f>
        <v/>
      </c>
      <c r="M16" s="411"/>
      <c r="N16" s="473" t="str">
        <f>IF(M16&lt;&gt;"","x","")</f>
        <v/>
      </c>
      <c r="O16" s="484" t="str">
        <f>IF(M16="","",I16)</f>
        <v/>
      </c>
      <c r="P16" s="151" t="str">
        <f>IF(AND(O16&lt;&gt;"",E16&gt;=0),E16,"")</f>
        <v/>
      </c>
    </row>
    <row r="17" spans="1:16" x14ac:dyDescent="0.25">
      <c r="A17" s="69">
        <f>IF(G17="a.",0,IF(G17="b.",1,IF(G17="c.",2,IF(G17="d.",3,IF(G17="e.",4,IF(G17="f.",5,IF(G17="g.",6,IF(G17="h.",7,IF(G17="i.",8,IF(G17="j.",9,""))))))))))</f>
        <v>4</v>
      </c>
      <c r="B17" s="89">
        <f t="shared" si="1"/>
        <v>4</v>
      </c>
      <c r="C17" s="83"/>
      <c r="D17" s="83"/>
      <c r="E17" s="89">
        <f>E16</f>
        <v>0</v>
      </c>
      <c r="F17" s="94" t="str">
        <f t="shared" si="0"/>
        <v>6.1</v>
      </c>
      <c r="G17" s="2" t="s">
        <v>82</v>
      </c>
      <c r="H17" s="1" t="s">
        <v>170</v>
      </c>
      <c r="I17" s="462">
        <f>IF(A17&lt;&gt;"",A17/B17*2,"")</f>
        <v>2</v>
      </c>
      <c r="J17" s="208"/>
      <c r="K17" s="473" t="str">
        <f>IF(J17&lt;&gt;"","x","")</f>
        <v/>
      </c>
      <c r="L17" s="124" t="str">
        <f t="shared" si="2"/>
        <v/>
      </c>
      <c r="M17" s="411"/>
      <c r="N17" s="473" t="str">
        <f>IF(M17&lt;&gt;"","x","")</f>
        <v/>
      </c>
      <c r="O17" s="484" t="str">
        <f>IF(M17="","",I17)</f>
        <v/>
      </c>
      <c r="P17" s="151" t="str">
        <f>IF(AND(O17&lt;&gt;"",E17&gt;=0),E17,"")</f>
        <v/>
      </c>
    </row>
    <row r="18" spans="1:16" x14ac:dyDescent="0.25">
      <c r="A18" s="105"/>
      <c r="B18" s="105"/>
      <c r="C18" s="106"/>
      <c r="D18" s="106"/>
      <c r="E18" s="106"/>
      <c r="F18" s="94" t="str">
        <f t="shared" si="0"/>
        <v>6.1</v>
      </c>
      <c r="G18" s="125" t="str">
        <f>"odd. B "&amp;F18</f>
        <v>odd. B 6.1</v>
      </c>
      <c r="H18" s="126" t="s">
        <v>16</v>
      </c>
      <c r="I18" s="127"/>
      <c r="J18" s="127"/>
      <c r="K18" s="127"/>
      <c r="L18" s="128"/>
      <c r="M18" s="127"/>
      <c r="N18" s="127"/>
      <c r="O18" s="128"/>
      <c r="P18" s="129"/>
    </row>
    <row r="19" spans="1:16" x14ac:dyDescent="0.25">
      <c r="A19" s="109"/>
      <c r="B19" s="109"/>
      <c r="C19" s="109"/>
      <c r="D19" s="109"/>
      <c r="E19" s="109"/>
      <c r="F19" s="94" t="str">
        <f t="shared" si="0"/>
        <v>6.1</v>
      </c>
      <c r="G19" s="130"/>
      <c r="H19" s="474"/>
      <c r="I19" s="475"/>
      <c r="J19" s="475"/>
      <c r="K19" s="475"/>
      <c r="L19" s="475"/>
      <c r="M19" s="475"/>
      <c r="N19" s="475"/>
      <c r="O19" s="475"/>
      <c r="P19" s="476"/>
    </row>
    <row r="20" spans="1:16" x14ac:dyDescent="0.25">
      <c r="A20" s="16"/>
      <c r="B20" s="16"/>
      <c r="C20" s="90"/>
      <c r="D20" s="90"/>
      <c r="E20" s="90"/>
      <c r="F20" s="94" t="str">
        <f t="shared" si="0"/>
        <v>6.1</v>
      </c>
      <c r="G20" s="141" t="str">
        <f>"odd. C "&amp;F20</f>
        <v>odd. C 6.1</v>
      </c>
      <c r="H20" s="142" t="s">
        <v>17</v>
      </c>
      <c r="I20" s="143"/>
      <c r="J20" s="143"/>
      <c r="K20" s="143"/>
      <c r="L20" s="144"/>
      <c r="M20" s="143"/>
      <c r="N20" s="143"/>
      <c r="O20" s="144"/>
      <c r="P20" s="145"/>
    </row>
    <row r="21" spans="1:16" ht="15.75" thickBot="1" x14ac:dyDescent="0.3">
      <c r="A21" s="107"/>
      <c r="B21" s="107"/>
      <c r="C21" s="107"/>
      <c r="D21" s="107"/>
      <c r="E21" s="107"/>
      <c r="F21" s="96" t="str">
        <f t="shared" si="0"/>
        <v>6.1</v>
      </c>
      <c r="G21" s="146"/>
      <c r="H21" s="477"/>
      <c r="I21" s="478"/>
      <c r="J21" s="478"/>
      <c r="K21" s="478"/>
      <c r="L21" s="478"/>
      <c r="M21" s="478"/>
      <c r="N21" s="478"/>
      <c r="O21" s="478"/>
      <c r="P21" s="479"/>
    </row>
    <row r="22" spans="1:16" collapsed="1" x14ac:dyDescent="0.25">
      <c r="A22" s="72"/>
      <c r="B22" s="72"/>
      <c r="C22" s="86"/>
      <c r="D22" s="86"/>
      <c r="E22" s="86"/>
      <c r="F22" s="97">
        <v>2</v>
      </c>
      <c r="G22" s="13" t="s">
        <v>15</v>
      </c>
      <c r="H22" s="3" t="s">
        <v>171</v>
      </c>
      <c r="I22" s="7"/>
      <c r="J22" s="152" t="str">
        <f>$J$5</f>
        <v>současný stav</v>
      </c>
      <c r="K22" s="152"/>
      <c r="L22" s="120" t="str">
        <f>$L$5</f>
        <v>současný stav</v>
      </c>
      <c r="M22" s="152" t="str">
        <f>$M$5</f>
        <v>plánovaný stav</v>
      </c>
      <c r="N22" s="152"/>
      <c r="O22" s="485" t="str">
        <f>$O$5</f>
        <v>plánovaný stav</v>
      </c>
      <c r="P22" s="147" t="str">
        <f>$P$5</f>
        <v>pokrok</v>
      </c>
    </row>
    <row r="23" spans="1:16" x14ac:dyDescent="0.25">
      <c r="A23" s="73"/>
      <c r="B23" s="73"/>
      <c r="C23" s="87"/>
      <c r="D23" s="87"/>
      <c r="E23" s="87"/>
      <c r="F23" s="98" t="str">
        <f>G23</f>
        <v>6.2</v>
      </c>
      <c r="G23" s="70" t="str">
        <f>$G$2&amp;F22</f>
        <v>6.2</v>
      </c>
      <c r="H23" s="4" t="s">
        <v>172</v>
      </c>
      <c r="I23" s="12"/>
      <c r="J23" s="153" t="str">
        <f>$J$6</f>
        <v>výběr úrovně</v>
      </c>
      <c r="K23" s="153"/>
      <c r="L23" s="121" t="str">
        <f>$L$6</f>
        <v>bodové hodnocení</v>
      </c>
      <c r="M23" s="153" t="str">
        <f>$M$6</f>
        <v>výběr úrovně</v>
      </c>
      <c r="N23" s="153"/>
      <c r="O23" s="486" t="str">
        <f>$O$6</f>
        <v>bodové hodnocení</v>
      </c>
      <c r="P23" s="148" t="str">
        <f>$P$6</f>
        <v>bodové hodnocení</v>
      </c>
    </row>
    <row r="24" spans="1:16" ht="15.75" thickBot="1" x14ac:dyDescent="0.3">
      <c r="A24" s="74"/>
      <c r="B24" s="74"/>
      <c r="C24" s="91"/>
      <c r="D24" s="91"/>
      <c r="E24" s="91"/>
      <c r="F24" s="96" t="str">
        <f t="shared" ref="F24:F33" si="3">F23</f>
        <v>6.2</v>
      </c>
      <c r="G24" s="14"/>
      <c r="H24" s="15"/>
      <c r="I24" s="8"/>
      <c r="J24" s="154"/>
      <c r="K24" s="154"/>
      <c r="L24" s="122" t="str">
        <f>$L$7</f>
        <v>B</v>
      </c>
      <c r="M24" s="154"/>
      <c r="N24" s="154"/>
      <c r="O24" s="487"/>
      <c r="P24" s="149" t="str">
        <f>$P$7</f>
        <v>C</v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0</v>
      </c>
      <c r="B25" s="93">
        <f>MAX(A25:A30)</f>
        <v>4</v>
      </c>
      <c r="C25" s="88">
        <f>SUM(L25:L30)</f>
        <v>0</v>
      </c>
      <c r="D25" s="88">
        <f>SUM(O25:O30)</f>
        <v>0</v>
      </c>
      <c r="E25" s="88">
        <f>D25-C25</f>
        <v>0</v>
      </c>
      <c r="F25" s="96" t="str">
        <f t="shared" si="3"/>
        <v>6.2</v>
      </c>
      <c r="G25" s="9" t="s">
        <v>5</v>
      </c>
      <c r="H25" s="10" t="s">
        <v>166</v>
      </c>
      <c r="I25" s="76">
        <f>IF(A25&lt;&gt;"",A25/B25*2,"")</f>
        <v>0</v>
      </c>
      <c r="J25" s="412"/>
      <c r="K25" s="472" t="str">
        <f>IF(J25&lt;&gt;"","x","")</f>
        <v/>
      </c>
      <c r="L25" s="123" t="str">
        <f>IF(J25="","",I25)</f>
        <v/>
      </c>
      <c r="M25" s="207"/>
      <c r="N25" s="472" t="str">
        <f>IF(M25&lt;&gt;"","x","")</f>
        <v/>
      </c>
      <c r="O25" s="483" t="str">
        <f>IF(M25="","",I25)</f>
        <v/>
      </c>
      <c r="P25" s="150" t="str">
        <f>IF(AND(O25&lt;&gt;"",E25&gt;=0),E25,"")</f>
        <v/>
      </c>
    </row>
    <row r="26" spans="1:16" x14ac:dyDescent="0.25">
      <c r="A26" s="69">
        <f>IF(G26="a.",0,IF(G26="b.",1,IF(G26="c.",2,IF(G26="d.",3,IF(G26="e.",4,IF(G26="f.",5,IF(G26="g.",6,IF(G26="h.",7,IF(G26="i.",8,IF(G26="j.",9,""))))))))))</f>
        <v>1</v>
      </c>
      <c r="B26" s="89">
        <f t="shared" ref="B26:B29" si="4">B25</f>
        <v>4</v>
      </c>
      <c r="C26" s="83"/>
      <c r="D26" s="83"/>
      <c r="E26" s="89">
        <f>E25</f>
        <v>0</v>
      </c>
      <c r="F26" s="96" t="str">
        <f t="shared" si="3"/>
        <v>6.2</v>
      </c>
      <c r="G26" s="2" t="s">
        <v>7</v>
      </c>
      <c r="H26" s="1" t="s">
        <v>167</v>
      </c>
      <c r="I26" s="76">
        <f>IF(A26&lt;&gt;"",A26/B26*2,"")</f>
        <v>0.5</v>
      </c>
      <c r="J26" s="208"/>
      <c r="K26" s="473" t="str">
        <f>IF(J26&lt;&gt;"","x","")</f>
        <v/>
      </c>
      <c r="L26" s="124" t="str">
        <f>IF(J26="","",I26)</f>
        <v/>
      </c>
      <c r="M26" s="208"/>
      <c r="N26" s="473" t="str">
        <f>IF(M26&lt;&gt;"","x","")</f>
        <v/>
      </c>
      <c r="O26" s="484" t="str">
        <f>IF(M26="","",I26)</f>
        <v/>
      </c>
      <c r="P26" s="151" t="str">
        <f>IF(AND(O26&lt;&gt;"",E26&gt;=0),E26,"")</f>
        <v/>
      </c>
    </row>
    <row r="27" spans="1:16" x14ac:dyDescent="0.25">
      <c r="A27" s="69">
        <f>IF(G27="a.",0,IF(G27="b.",1,IF(G27="c.",2,IF(G27="d.",3,IF(G27="e.",4,IF(G27="f.",5,IF(G27="g.",6,IF(G27="h.",7,IF(G27="i.",8,IF(G27="j.",9,""))))))))))</f>
        <v>2</v>
      </c>
      <c r="B27" s="89">
        <f t="shared" si="4"/>
        <v>4</v>
      </c>
      <c r="C27" s="83"/>
      <c r="D27" s="83"/>
      <c r="E27" s="89">
        <f>E26</f>
        <v>0</v>
      </c>
      <c r="F27" s="96" t="str">
        <f t="shared" si="3"/>
        <v>6.2</v>
      </c>
      <c r="G27" s="2" t="s">
        <v>9</v>
      </c>
      <c r="H27" s="1" t="s">
        <v>168</v>
      </c>
      <c r="I27" s="76">
        <f>IF(A27&lt;&gt;"",A27/B27*2,"")</f>
        <v>1</v>
      </c>
      <c r="J27" s="208"/>
      <c r="K27" s="473" t="str">
        <f>IF(J27&lt;&gt;"","x","")</f>
        <v/>
      </c>
      <c r="L27" s="124" t="str">
        <f>IF(J27="","",I27)</f>
        <v/>
      </c>
      <c r="M27" s="208"/>
      <c r="N27" s="473" t="str">
        <f>IF(M27&lt;&gt;"","x","")</f>
        <v/>
      </c>
      <c r="O27" s="484" t="str">
        <f>IF(M27="","",I27)</f>
        <v/>
      </c>
      <c r="P27" s="151" t="str">
        <f>IF(AND(O27&lt;&gt;"",E27&gt;=0),E27,"")</f>
        <v/>
      </c>
    </row>
    <row r="28" spans="1:16" x14ac:dyDescent="0.25">
      <c r="A28" s="69">
        <f>IF(G28="a.",0,IF(G28="b.",1,IF(G28="c.",2,IF(G28="d.",3,IF(G28="e.",4,IF(G28="f.",5,IF(G28="g.",6,IF(G28="h.",7,IF(G28="i.",8,IF(G28="j.",9,""))))))))))</f>
        <v>3</v>
      </c>
      <c r="B28" s="89">
        <f t="shared" si="4"/>
        <v>4</v>
      </c>
      <c r="C28" s="83"/>
      <c r="D28" s="83"/>
      <c r="E28" s="89">
        <f>E27</f>
        <v>0</v>
      </c>
      <c r="F28" s="96" t="str">
        <f t="shared" si="3"/>
        <v>6.2</v>
      </c>
      <c r="G28" s="2" t="s">
        <v>61</v>
      </c>
      <c r="H28" s="1" t="s">
        <v>169</v>
      </c>
      <c r="I28" s="76">
        <f>IF(A28&lt;&gt;"",A28/B28*2,"")</f>
        <v>1.5</v>
      </c>
      <c r="J28" s="208"/>
      <c r="K28" s="473" t="str">
        <f>IF(J28&lt;&gt;"","x","")</f>
        <v/>
      </c>
      <c r="L28" s="124" t="str">
        <f>IF(J28="","",I28)</f>
        <v/>
      </c>
      <c r="M28" s="208"/>
      <c r="N28" s="473" t="str">
        <f>IF(M28&lt;&gt;"","x","")</f>
        <v/>
      </c>
      <c r="O28" s="484" t="str">
        <f>IF(M28="","",I28)</f>
        <v/>
      </c>
      <c r="P28" s="151" t="str">
        <f>IF(AND(O28&lt;&gt;"",E28&gt;=0),E28,"")</f>
        <v/>
      </c>
    </row>
    <row r="29" spans="1:16" x14ac:dyDescent="0.25">
      <c r="A29" s="69">
        <f>IF(G29="a.",0,IF(G29="b.",1,IF(G29="c.",2,IF(G29="d.",3,IF(G29="e.",4,IF(G29="f.",5,IF(G29="g.",6,IF(G29="h.",7,IF(G29="i.",8,IF(G29="j.",9,""))))))))))</f>
        <v>4</v>
      </c>
      <c r="B29" s="89">
        <f t="shared" si="4"/>
        <v>4</v>
      </c>
      <c r="C29" s="83"/>
      <c r="D29" s="83"/>
      <c r="E29" s="89">
        <f>E28</f>
        <v>0</v>
      </c>
      <c r="F29" s="96" t="str">
        <f t="shared" si="3"/>
        <v>6.2</v>
      </c>
      <c r="G29" s="2" t="s">
        <v>82</v>
      </c>
      <c r="H29" s="1" t="s">
        <v>170</v>
      </c>
      <c r="I29" s="76">
        <f>IF(A29&lt;&gt;"",A29/B29*2,"")</f>
        <v>2</v>
      </c>
      <c r="J29" s="208"/>
      <c r="K29" s="473" t="str">
        <f>IF(J29&lt;&gt;"","x","")</f>
        <v/>
      </c>
      <c r="L29" s="124" t="str">
        <f>IF(J29="","",I29)</f>
        <v/>
      </c>
      <c r="M29" s="411"/>
      <c r="N29" s="473" t="str">
        <f>IF(M29&lt;&gt;"","x","")</f>
        <v/>
      </c>
      <c r="O29" s="484" t="str">
        <f>IF(M29="","",I29)</f>
        <v/>
      </c>
      <c r="P29" s="151" t="str">
        <f>IF(AND(O29&lt;&gt;"",E29&gt;=0),E29,"")</f>
        <v/>
      </c>
    </row>
    <row r="30" spans="1:16" x14ac:dyDescent="0.25">
      <c r="A30" s="105"/>
      <c r="B30" s="105"/>
      <c r="C30" s="106"/>
      <c r="D30" s="106"/>
      <c r="E30" s="106"/>
      <c r="F30" s="96" t="str">
        <f t="shared" si="3"/>
        <v>6.2</v>
      </c>
      <c r="G30" s="125" t="str">
        <f>"odd. B "&amp;F30</f>
        <v>odd. B 6.2</v>
      </c>
      <c r="H30" s="126" t="s">
        <v>16</v>
      </c>
      <c r="I30" s="127"/>
      <c r="J30" s="127"/>
      <c r="K30" s="127"/>
      <c r="L30" s="128"/>
      <c r="M30" s="127"/>
      <c r="N30" s="127"/>
      <c r="O30" s="128"/>
      <c r="P30" s="129"/>
    </row>
    <row r="31" spans="1:16" x14ac:dyDescent="0.25">
      <c r="A31" s="109"/>
      <c r="B31" s="109"/>
      <c r="C31" s="109"/>
      <c r="D31" s="109"/>
      <c r="E31" s="109"/>
      <c r="F31" s="96" t="str">
        <f t="shared" si="3"/>
        <v>6.2</v>
      </c>
      <c r="G31" s="130"/>
      <c r="H31" s="474"/>
      <c r="I31" s="475"/>
      <c r="J31" s="475"/>
      <c r="K31" s="475"/>
      <c r="L31" s="475"/>
      <c r="M31" s="475"/>
      <c r="N31" s="475"/>
      <c r="O31" s="475"/>
      <c r="P31" s="476"/>
    </row>
    <row r="32" spans="1:16" x14ac:dyDescent="0.25">
      <c r="A32" s="16"/>
      <c r="B32" s="16"/>
      <c r="C32" s="90"/>
      <c r="D32" s="90"/>
      <c r="E32" s="90"/>
      <c r="F32" s="96" t="str">
        <f t="shared" si="3"/>
        <v>6.2</v>
      </c>
      <c r="G32" s="141" t="str">
        <f>"odd. C "&amp;F32</f>
        <v>odd. C 6.2</v>
      </c>
      <c r="H32" s="142" t="s">
        <v>17</v>
      </c>
      <c r="I32" s="143"/>
      <c r="J32" s="143"/>
      <c r="K32" s="143"/>
      <c r="L32" s="144"/>
      <c r="M32" s="143"/>
      <c r="N32" s="143"/>
      <c r="O32" s="144"/>
      <c r="P32" s="145"/>
    </row>
    <row r="33" spans="1:16" ht="15.75" thickBot="1" x14ac:dyDescent="0.3">
      <c r="A33" s="107"/>
      <c r="B33" s="107"/>
      <c r="C33" s="107"/>
      <c r="D33" s="107"/>
      <c r="E33" s="107"/>
      <c r="F33" s="96" t="str">
        <f t="shared" si="3"/>
        <v>6.2</v>
      </c>
      <c r="G33" s="146"/>
      <c r="H33" s="477"/>
      <c r="I33" s="478"/>
      <c r="J33" s="478"/>
      <c r="K33" s="478"/>
      <c r="L33" s="478"/>
      <c r="M33" s="478"/>
      <c r="N33" s="478"/>
      <c r="O33" s="478"/>
      <c r="P33" s="479"/>
    </row>
    <row r="34" spans="1:16" collapsed="1" x14ac:dyDescent="0.25">
      <c r="A34" s="72"/>
      <c r="B34" s="72"/>
      <c r="C34" s="86"/>
      <c r="D34" s="86"/>
      <c r="E34" s="86"/>
      <c r="F34" s="97">
        <v>3</v>
      </c>
      <c r="G34" s="13" t="s">
        <v>15</v>
      </c>
      <c r="H34" s="3" t="s">
        <v>173</v>
      </c>
      <c r="I34" s="7"/>
      <c r="J34" s="152" t="str">
        <f>$J$5</f>
        <v>současný stav</v>
      </c>
      <c r="K34" s="152"/>
      <c r="L34" s="120" t="str">
        <f>$L$5</f>
        <v>současný stav</v>
      </c>
      <c r="M34" s="152" t="str">
        <f>$M$5</f>
        <v>plánovaný stav</v>
      </c>
      <c r="N34" s="152"/>
      <c r="O34" s="485" t="str">
        <f>$O$5</f>
        <v>plánovaný stav</v>
      </c>
      <c r="P34" s="147" t="str">
        <f>$P$5</f>
        <v>pokrok</v>
      </c>
    </row>
    <row r="35" spans="1:16" ht="36" x14ac:dyDescent="0.25">
      <c r="A35" s="73"/>
      <c r="B35" s="73"/>
      <c r="C35" s="87"/>
      <c r="D35" s="87"/>
      <c r="E35" s="87"/>
      <c r="F35" s="98" t="str">
        <f>G35</f>
        <v>6.3</v>
      </c>
      <c r="G35" s="70" t="str">
        <f>$G$2&amp;F34</f>
        <v>6.3</v>
      </c>
      <c r="H35" s="455" t="s">
        <v>280</v>
      </c>
      <c r="I35" s="12"/>
      <c r="J35" s="153" t="str">
        <f>$J$6</f>
        <v>výběr úrovně</v>
      </c>
      <c r="K35" s="153"/>
      <c r="L35" s="121" t="str">
        <f>$L$6</f>
        <v>bodové hodnocení</v>
      </c>
      <c r="M35" s="153" t="str">
        <f>$M$6</f>
        <v>výběr úrovně</v>
      </c>
      <c r="N35" s="153"/>
      <c r="O35" s="486" t="str">
        <f>$O$6</f>
        <v>bodové hodnocení</v>
      </c>
      <c r="P35" s="148" t="str">
        <f>$P$6</f>
        <v>bodové hodnocení</v>
      </c>
    </row>
    <row r="36" spans="1:16" ht="15.75" thickBot="1" x14ac:dyDescent="0.3">
      <c r="A36" s="74"/>
      <c r="B36" s="74"/>
      <c r="C36" s="91"/>
      <c r="D36" s="91"/>
      <c r="E36" s="91"/>
      <c r="F36" s="96" t="str">
        <f t="shared" ref="F36:F54" si="5">F35</f>
        <v>6.3</v>
      </c>
      <c r="G36" s="14"/>
      <c r="H36" s="15"/>
      <c r="I36" s="8"/>
      <c r="J36" s="154"/>
      <c r="K36" s="154"/>
      <c r="L36" s="122" t="str">
        <f>$L$7</f>
        <v>B</v>
      </c>
      <c r="M36" s="154"/>
      <c r="N36" s="154"/>
      <c r="O36" s="487"/>
      <c r="P36" s="149" t="str">
        <f>$P$7</f>
        <v>C</v>
      </c>
    </row>
    <row r="37" spans="1:16" x14ac:dyDescent="0.25">
      <c r="A37" s="69">
        <f>IF(G37="a.",0,IF(G37="b.",1,IF(G37="c.",2,IF(G37="d.",3,IF(G37="e.",4,IF(G37="f.",5,IF(G37="g.",6,IF(G37="h.",7,IF(G37="i.",8,IF(G37="j.",9,""))))))))))</f>
        <v>0</v>
      </c>
      <c r="B37" s="93">
        <f>MAX(A37:A42)</f>
        <v>4</v>
      </c>
      <c r="C37" s="88">
        <f>SUM(L37:L42)</f>
        <v>0</v>
      </c>
      <c r="D37" s="88">
        <f>SUM(O37:O42)</f>
        <v>0</v>
      </c>
      <c r="E37" s="88">
        <f>D37-C37</f>
        <v>0</v>
      </c>
      <c r="F37" s="96" t="str">
        <f t="shared" si="5"/>
        <v>6.3</v>
      </c>
      <c r="G37" s="2" t="s">
        <v>5</v>
      </c>
      <c r="H37" s="451" t="s">
        <v>281</v>
      </c>
      <c r="I37" s="76">
        <f>IF(A37&lt;&gt;"",A37/B37*2,"")</f>
        <v>0</v>
      </c>
      <c r="J37" s="207"/>
      <c r="K37" s="472" t="str">
        <f>IF(J37&lt;&gt;"","x","")</f>
        <v/>
      </c>
      <c r="L37" s="123" t="str">
        <f>IF(J37="","",I37)</f>
        <v/>
      </c>
      <c r="M37" s="207"/>
      <c r="N37" s="472" t="str">
        <f>IF(M37&lt;&gt;"","x","")</f>
        <v/>
      </c>
      <c r="O37" s="483" t="str">
        <f>IF(M37="","",I37)</f>
        <v/>
      </c>
      <c r="P37" s="150" t="str">
        <f>IF(AND(O37&lt;&gt;"",E37&gt;=0),E37,"")</f>
        <v/>
      </c>
    </row>
    <row r="38" spans="1:16" x14ac:dyDescent="0.25">
      <c r="A38" s="69">
        <f>IF(G38="a.",0,IF(G38="b.",1,IF(G38="c.",2,IF(G38="d.",3,IF(G38="e.",4,IF(G38="f.",5,IF(G38="g.",6,IF(G38="h.",7,IF(G38="i.",8,IF(G38="j.",9,""))))))))))</f>
        <v>1</v>
      </c>
      <c r="B38" s="89">
        <f>B37</f>
        <v>4</v>
      </c>
      <c r="C38" s="83"/>
      <c r="D38" s="83"/>
      <c r="E38" s="89">
        <f>E37</f>
        <v>0</v>
      </c>
      <c r="F38" s="96" t="str">
        <f>F37</f>
        <v>6.3</v>
      </c>
      <c r="G38" s="2" t="s">
        <v>7</v>
      </c>
      <c r="H38" s="451" t="s">
        <v>282</v>
      </c>
      <c r="I38" s="76">
        <f>IF(A38&lt;&gt;"",A38/B38*2,"")</f>
        <v>0.5</v>
      </c>
      <c r="J38" s="411"/>
      <c r="K38" s="473" t="str">
        <f>IF(J38&lt;&gt;"","x","")</f>
        <v/>
      </c>
      <c r="L38" s="124" t="str">
        <f>IF(J38="","",I38)</f>
        <v/>
      </c>
      <c r="M38" s="208"/>
      <c r="N38" s="473" t="str">
        <f>IF(M38&lt;&gt;"","x","")</f>
        <v/>
      </c>
      <c r="O38" s="484" t="str">
        <f>IF(M38="","",I38)</f>
        <v/>
      </c>
      <c r="P38" s="151" t="str">
        <f>IF(AND(O38&lt;&gt;"",E38&gt;=0),E38,"")</f>
        <v/>
      </c>
    </row>
    <row r="39" spans="1:16" x14ac:dyDescent="0.25">
      <c r="A39" s="69">
        <v>2</v>
      </c>
      <c r="B39" s="89">
        <f t="shared" ref="B39:B40" si="6">B38</f>
        <v>4</v>
      </c>
      <c r="C39" s="83"/>
      <c r="D39" s="83"/>
      <c r="E39" s="89">
        <f t="shared" ref="E39:E40" si="7">E38</f>
        <v>0</v>
      </c>
      <c r="F39" s="96" t="str">
        <f t="shared" ref="F39:F41" si="8">F38</f>
        <v>6.3</v>
      </c>
      <c r="G39" s="2" t="s">
        <v>9</v>
      </c>
      <c r="H39" s="451" t="s">
        <v>283</v>
      </c>
      <c r="I39" s="76">
        <f t="shared" ref="I39:I40" si="9">IF(A39&lt;&gt;"",A39/B39*2,"")</f>
        <v>1</v>
      </c>
      <c r="J39" s="411"/>
      <c r="K39" s="473" t="str">
        <f>IF(J39&lt;&gt;"","x","")</f>
        <v/>
      </c>
      <c r="L39" s="124" t="str">
        <f t="shared" ref="L39:L41" si="10">IF(J39="","",I39)</f>
        <v/>
      </c>
      <c r="M39" s="208"/>
      <c r="N39" s="473" t="str">
        <f>IF(M39&lt;&gt;"","x","")</f>
        <v/>
      </c>
      <c r="O39" s="484" t="str">
        <f>IF(M39="","",I39)</f>
        <v/>
      </c>
      <c r="P39" s="151" t="str">
        <f t="shared" ref="P39:P41" si="11">IF(AND(O39&lt;&gt;"",E39&gt;=0),E39,"")</f>
        <v/>
      </c>
    </row>
    <row r="40" spans="1:16" ht="15" customHeight="1" x14ac:dyDescent="0.25">
      <c r="A40" s="69">
        <v>3</v>
      </c>
      <c r="B40" s="89">
        <f t="shared" si="6"/>
        <v>4</v>
      </c>
      <c r="C40" s="83"/>
      <c r="D40" s="83"/>
      <c r="E40" s="89">
        <f t="shared" si="7"/>
        <v>0</v>
      </c>
      <c r="F40" s="96" t="str">
        <f t="shared" si="8"/>
        <v>6.3</v>
      </c>
      <c r="G40" s="2" t="s">
        <v>61</v>
      </c>
      <c r="H40" s="451" t="s">
        <v>329</v>
      </c>
      <c r="I40" s="76">
        <f t="shared" si="9"/>
        <v>1.5</v>
      </c>
      <c r="J40" s="411"/>
      <c r="K40" s="473" t="str">
        <f>IF(J40&lt;&gt;"","x","")</f>
        <v/>
      </c>
      <c r="L40" s="124" t="str">
        <f t="shared" si="10"/>
        <v/>
      </c>
      <c r="M40" s="208"/>
      <c r="N40" s="473" t="str">
        <f>IF(M40&lt;&gt;"","x","")</f>
        <v/>
      </c>
      <c r="O40" s="484" t="str">
        <f>IF(M40="","",I40)</f>
        <v/>
      </c>
      <c r="P40" s="151" t="str">
        <f t="shared" si="11"/>
        <v/>
      </c>
    </row>
    <row r="41" spans="1:16" x14ac:dyDescent="0.25">
      <c r="A41" s="69">
        <v>4</v>
      </c>
      <c r="B41" s="89">
        <f t="shared" ref="B41" si="12">B38</f>
        <v>4</v>
      </c>
      <c r="C41" s="83"/>
      <c r="D41" s="83"/>
      <c r="E41" s="89">
        <f>E38</f>
        <v>0</v>
      </c>
      <c r="F41" s="96" t="str">
        <f t="shared" si="8"/>
        <v>6.3</v>
      </c>
      <c r="G41" s="2" t="s">
        <v>82</v>
      </c>
      <c r="H41" s="451" t="s">
        <v>174</v>
      </c>
      <c r="I41" s="76">
        <f>IF(A41&lt;&gt;"",A41/B41*2,"")</f>
        <v>2</v>
      </c>
      <c r="J41" s="208"/>
      <c r="K41" s="473" t="str">
        <f>IF(J41&lt;&gt;"","x","")</f>
        <v/>
      </c>
      <c r="L41" s="124" t="str">
        <f t="shared" si="10"/>
        <v/>
      </c>
      <c r="M41" s="411"/>
      <c r="N41" s="473" t="str">
        <f>IF(M41&lt;&gt;"","x","")</f>
        <v/>
      </c>
      <c r="O41" s="484" t="str">
        <f>IF(M41="","",I41)</f>
        <v/>
      </c>
      <c r="P41" s="151" t="str">
        <f t="shared" si="11"/>
        <v/>
      </c>
    </row>
    <row r="42" spans="1:16" x14ac:dyDescent="0.25">
      <c r="A42" s="105"/>
      <c r="B42" s="105"/>
      <c r="C42" s="106"/>
      <c r="D42" s="106"/>
      <c r="E42" s="106"/>
      <c r="F42" s="96" t="str">
        <f t="shared" si="5"/>
        <v>6.3</v>
      </c>
      <c r="G42" s="125" t="str">
        <f>"odd. B "&amp;F42</f>
        <v>odd. B 6.3</v>
      </c>
      <c r="H42" s="126" t="s">
        <v>16</v>
      </c>
      <c r="I42" s="127"/>
      <c r="J42" s="127"/>
      <c r="K42" s="127"/>
      <c r="L42" s="128"/>
      <c r="M42" s="127"/>
      <c r="N42" s="127"/>
      <c r="O42" s="128"/>
      <c r="P42" s="129"/>
    </row>
    <row r="43" spans="1:16" x14ac:dyDescent="0.25">
      <c r="A43" s="109"/>
      <c r="B43" s="109"/>
      <c r="C43" s="109"/>
      <c r="D43" s="109"/>
      <c r="E43" s="109"/>
      <c r="F43" s="96" t="str">
        <f t="shared" si="5"/>
        <v>6.3</v>
      </c>
      <c r="G43" s="130"/>
      <c r="H43" s="474"/>
      <c r="I43" s="475"/>
      <c r="J43" s="475"/>
      <c r="K43" s="475"/>
      <c r="L43" s="475"/>
      <c r="M43" s="475"/>
      <c r="N43" s="475"/>
      <c r="O43" s="475"/>
      <c r="P43" s="476"/>
    </row>
    <row r="44" spans="1:16" x14ac:dyDescent="0.25">
      <c r="A44" s="16"/>
      <c r="B44" s="16"/>
      <c r="C44" s="90"/>
      <c r="D44" s="90"/>
      <c r="E44" s="90"/>
      <c r="F44" s="96" t="str">
        <f t="shared" si="5"/>
        <v>6.3</v>
      </c>
      <c r="G44" s="141" t="str">
        <f>"odd. C "&amp;F44</f>
        <v>odd. C 6.3</v>
      </c>
      <c r="H44" s="142" t="s">
        <v>17</v>
      </c>
      <c r="I44" s="143"/>
      <c r="J44" s="143"/>
      <c r="K44" s="143"/>
      <c r="L44" s="144"/>
      <c r="M44" s="143"/>
      <c r="N44" s="143"/>
      <c r="O44" s="144"/>
      <c r="P44" s="145"/>
    </row>
    <row r="45" spans="1:16" ht="15.75" thickBot="1" x14ac:dyDescent="0.3">
      <c r="A45" s="107"/>
      <c r="B45" s="107"/>
      <c r="C45" s="107"/>
      <c r="D45" s="107"/>
      <c r="E45" s="107"/>
      <c r="F45" s="96" t="str">
        <f t="shared" si="5"/>
        <v>6.3</v>
      </c>
      <c r="G45" s="146"/>
      <c r="H45" s="477"/>
      <c r="I45" s="478"/>
      <c r="J45" s="478"/>
      <c r="K45" s="478"/>
      <c r="L45" s="478"/>
      <c r="M45" s="478"/>
      <c r="N45" s="478"/>
      <c r="O45" s="478"/>
      <c r="P45" s="479"/>
    </row>
    <row r="46" spans="1:16" collapsed="1" x14ac:dyDescent="0.25">
      <c r="A46" s="72"/>
      <c r="B46" s="72"/>
      <c r="C46" s="86"/>
      <c r="D46" s="86"/>
      <c r="E46" s="86"/>
      <c r="F46" s="97">
        <v>4</v>
      </c>
      <c r="G46" s="13" t="s">
        <v>15</v>
      </c>
      <c r="H46" s="3" t="s">
        <v>175</v>
      </c>
      <c r="I46" s="7"/>
      <c r="J46" s="152" t="str">
        <f>$J$5</f>
        <v>současný stav</v>
      </c>
      <c r="K46" s="152"/>
      <c r="L46" s="120" t="str">
        <f>$L$5</f>
        <v>současný stav</v>
      </c>
      <c r="M46" s="152" t="str">
        <f>$M$5</f>
        <v>plánovaný stav</v>
      </c>
      <c r="N46" s="152"/>
      <c r="O46" s="485" t="str">
        <f>$O$5</f>
        <v>plánovaný stav</v>
      </c>
      <c r="P46" s="147" t="str">
        <f>$P$5</f>
        <v>pokrok</v>
      </c>
    </row>
    <row r="47" spans="1:16" x14ac:dyDescent="0.25">
      <c r="A47" s="73"/>
      <c r="B47" s="73"/>
      <c r="C47" s="87"/>
      <c r="D47" s="87"/>
      <c r="E47" s="87"/>
      <c r="F47" s="98" t="str">
        <f>G47</f>
        <v>6.4</v>
      </c>
      <c r="G47" s="70" t="str">
        <f>$G$2&amp;F46</f>
        <v>6.4</v>
      </c>
      <c r="H47" s="4" t="s">
        <v>176</v>
      </c>
      <c r="I47" s="12"/>
      <c r="J47" s="153" t="str">
        <f>$J$6</f>
        <v>výběr úrovně</v>
      </c>
      <c r="K47" s="153"/>
      <c r="L47" s="121" t="str">
        <f>$L$6</f>
        <v>bodové hodnocení</v>
      </c>
      <c r="M47" s="153" t="str">
        <f>$M$6</f>
        <v>výběr úrovně</v>
      </c>
      <c r="N47" s="153"/>
      <c r="O47" s="486" t="str">
        <f>$O$6</f>
        <v>bodové hodnocení</v>
      </c>
      <c r="P47" s="148" t="str">
        <f>$P$6</f>
        <v>bodové hodnocení</v>
      </c>
    </row>
    <row r="48" spans="1:16" ht="15.75" thickBot="1" x14ac:dyDescent="0.3">
      <c r="A48" s="74"/>
      <c r="B48" s="74"/>
      <c r="C48" s="91"/>
      <c r="D48" s="91"/>
      <c r="E48" s="91"/>
      <c r="F48" s="96" t="str">
        <f t="shared" si="5"/>
        <v>6.4</v>
      </c>
      <c r="G48" s="14"/>
      <c r="H48" s="15"/>
      <c r="I48" s="8"/>
      <c r="J48" s="154"/>
      <c r="K48" s="154"/>
      <c r="L48" s="122" t="str">
        <f>$L$7</f>
        <v>B</v>
      </c>
      <c r="M48" s="154"/>
      <c r="N48" s="154"/>
      <c r="O48" s="487"/>
      <c r="P48" s="149" t="str">
        <f>$P$7</f>
        <v>C</v>
      </c>
    </row>
    <row r="49" spans="1:16" x14ac:dyDescent="0.25">
      <c r="A49" s="69">
        <f>IF(G49="a.",0,IF(G49="b.",1,IF(G49="c.",2,IF(G49="d.",3,IF(G49="e.",4,IF(G49="f.",5,IF(G49="g.",6,IF(G49="h.",7,IF(G49="i.",8,IF(G49="j.",9,""))))))))))</f>
        <v>0</v>
      </c>
      <c r="B49" s="93">
        <f>MAX(A49:A51)</f>
        <v>1</v>
      </c>
      <c r="C49" s="88">
        <f>SUM(L49:L51)</f>
        <v>0</v>
      </c>
      <c r="D49" s="88">
        <f>SUM(O49:O51)</f>
        <v>0</v>
      </c>
      <c r="E49" s="88">
        <f>D49-C49</f>
        <v>0</v>
      </c>
      <c r="F49" s="96" t="str">
        <f t="shared" si="5"/>
        <v>6.4</v>
      </c>
      <c r="G49" s="2" t="s">
        <v>5</v>
      </c>
      <c r="H49" s="1" t="s">
        <v>177</v>
      </c>
      <c r="I49" s="76">
        <f>IF(A49&lt;&gt;"",A49/B49*2,"")</f>
        <v>0</v>
      </c>
      <c r="J49" s="412"/>
      <c r="K49" s="472" t="str">
        <f>IF(J49&lt;&gt;"","x","")</f>
        <v/>
      </c>
      <c r="L49" s="123" t="str">
        <f>IF(J49="","",I49)</f>
        <v/>
      </c>
      <c r="M49" s="207"/>
      <c r="N49" s="472" t="str">
        <f>IF(M49&lt;&gt;"","x","")</f>
        <v/>
      </c>
      <c r="O49" s="483" t="str">
        <f>IF(M49="","",I49)</f>
        <v/>
      </c>
      <c r="P49" s="150" t="str">
        <f>IF(AND(O49&lt;&gt;"",E49&gt;=0),E49,"")</f>
        <v/>
      </c>
    </row>
    <row r="50" spans="1:16" x14ac:dyDescent="0.25">
      <c r="A50" s="69">
        <f>IF(G50="a.",0,IF(G50="b.",1,IF(G50="c.",2,IF(G50="d.",3,IF(G50="e.",4,IF(G50="f.",5,IF(G50="g.",6,IF(G50="h.",7,IF(G50="i.",8,IF(G50="j.",9,""))))))))))</f>
        <v>1</v>
      </c>
      <c r="B50" s="89">
        <f t="shared" ref="B50" si="13">B49</f>
        <v>1</v>
      </c>
      <c r="C50" s="83"/>
      <c r="D50" s="83"/>
      <c r="E50" s="89">
        <f>E49</f>
        <v>0</v>
      </c>
      <c r="F50" s="96" t="str">
        <f t="shared" si="5"/>
        <v>6.4</v>
      </c>
      <c r="G50" s="2" t="s">
        <v>7</v>
      </c>
      <c r="H50" s="1" t="s">
        <v>178</v>
      </c>
      <c r="I50" s="76">
        <f>IF(A50&lt;&gt;"",A50/B50*2,"")</f>
        <v>2</v>
      </c>
      <c r="J50" s="208"/>
      <c r="K50" s="473" t="str">
        <f>IF(J50&lt;&gt;"","x","")</f>
        <v/>
      </c>
      <c r="L50" s="124" t="str">
        <f>IF(J50="","",I50)</f>
        <v/>
      </c>
      <c r="M50" s="411"/>
      <c r="N50" s="473" t="str">
        <f>IF(M50&lt;&gt;"","x","")</f>
        <v/>
      </c>
      <c r="O50" s="484" t="str">
        <f>IF(M50="","",I50)</f>
        <v/>
      </c>
      <c r="P50" s="151" t="str">
        <f>IF(AND(O50&lt;&gt;"",E50&gt;=0),E50,"")</f>
        <v/>
      </c>
    </row>
    <row r="51" spans="1:16" x14ac:dyDescent="0.25">
      <c r="A51" s="105"/>
      <c r="B51" s="105"/>
      <c r="C51" s="106"/>
      <c r="D51" s="106"/>
      <c r="E51" s="106"/>
      <c r="F51" s="96" t="str">
        <f t="shared" si="5"/>
        <v>6.4</v>
      </c>
      <c r="G51" s="125" t="str">
        <f>"odd. B "&amp;F51</f>
        <v>odd. B 6.4</v>
      </c>
      <c r="H51" s="126" t="s">
        <v>16</v>
      </c>
      <c r="I51" s="127"/>
      <c r="J51" s="127"/>
      <c r="K51" s="127"/>
      <c r="L51" s="128"/>
      <c r="M51" s="127"/>
      <c r="N51" s="127"/>
      <c r="O51" s="128"/>
      <c r="P51" s="129"/>
    </row>
    <row r="52" spans="1:16" x14ac:dyDescent="0.25">
      <c r="A52" s="109"/>
      <c r="B52" s="109"/>
      <c r="C52" s="109"/>
      <c r="D52" s="109"/>
      <c r="E52" s="109"/>
      <c r="F52" s="96" t="str">
        <f t="shared" si="5"/>
        <v>6.4</v>
      </c>
      <c r="G52" s="130"/>
      <c r="H52" s="474"/>
      <c r="I52" s="475"/>
      <c r="J52" s="475"/>
      <c r="K52" s="475"/>
      <c r="L52" s="475"/>
      <c r="M52" s="475"/>
      <c r="N52" s="475"/>
      <c r="O52" s="475"/>
      <c r="P52" s="476"/>
    </row>
    <row r="53" spans="1:16" x14ac:dyDescent="0.25">
      <c r="A53" s="16"/>
      <c r="B53" s="16"/>
      <c r="C53" s="90"/>
      <c r="D53" s="90"/>
      <c r="E53" s="90"/>
      <c r="F53" s="96" t="str">
        <f t="shared" si="5"/>
        <v>6.4</v>
      </c>
      <c r="G53" s="141" t="str">
        <f>"odd. C "&amp;F53</f>
        <v>odd. C 6.4</v>
      </c>
      <c r="H53" s="142" t="s">
        <v>17</v>
      </c>
      <c r="I53" s="143"/>
      <c r="J53" s="143"/>
      <c r="K53" s="143"/>
      <c r="L53" s="144"/>
      <c r="M53" s="143"/>
      <c r="N53" s="143"/>
      <c r="O53" s="144"/>
      <c r="P53" s="145"/>
    </row>
    <row r="54" spans="1:16" ht="15.75" thickBot="1" x14ac:dyDescent="0.3">
      <c r="A54" s="107"/>
      <c r="B54" s="107"/>
      <c r="C54" s="107"/>
      <c r="D54" s="107"/>
      <c r="E54" s="107"/>
      <c r="F54" s="96" t="str">
        <f t="shared" si="5"/>
        <v>6.4</v>
      </c>
      <c r="G54" s="146"/>
      <c r="H54" s="477"/>
      <c r="I54" s="478"/>
      <c r="J54" s="478"/>
      <c r="K54" s="478"/>
      <c r="L54" s="478"/>
      <c r="M54" s="478"/>
      <c r="N54" s="478"/>
      <c r="O54" s="478"/>
      <c r="P54" s="479"/>
    </row>
    <row r="55" spans="1:16" x14ac:dyDescent="0.25">
      <c r="F55" s="5"/>
    </row>
    <row r="56" spans="1:16" x14ac:dyDescent="0.25">
      <c r="F56" s="5"/>
    </row>
    <row r="57" spans="1:16" x14ac:dyDescent="0.25">
      <c r="F57" s="5"/>
    </row>
    <row r="58" spans="1:16" x14ac:dyDescent="0.25">
      <c r="F58" s="5"/>
    </row>
    <row r="59" spans="1:16" x14ac:dyDescent="0.25">
      <c r="F59" s="5"/>
    </row>
    <row r="60" spans="1:16" x14ac:dyDescent="0.25">
      <c r="F60" s="5"/>
    </row>
    <row r="61" spans="1:16" x14ac:dyDescent="0.25">
      <c r="F61" s="5"/>
    </row>
    <row r="62" spans="1:16" x14ac:dyDescent="0.25">
      <c r="F62" s="5"/>
    </row>
    <row r="63" spans="1:16" x14ac:dyDescent="0.25">
      <c r="F63" s="5"/>
    </row>
    <row r="64" spans="1:16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5"/>
    </row>
    <row r="95" spans="6:6" x14ac:dyDescent="0.25">
      <c r="F95" s="5"/>
    </row>
    <row r="96" spans="6:6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5"/>
    </row>
    <row r="109" spans="6:6" x14ac:dyDescent="0.25">
      <c r="F109" s="5"/>
    </row>
    <row r="110" spans="6:6" x14ac:dyDescent="0.25">
      <c r="F110" s="5"/>
    </row>
    <row r="111" spans="6:6" x14ac:dyDescent="0.25">
      <c r="F111" s="5"/>
    </row>
  </sheetData>
  <sheetProtection algorithmName="SHA-512" hashValue="OVxZ88qQTa3Xja1v/+1PSvoo3w+EteytqNlTVZ8gYUYBhgNcxFwsfqnSt6G7Upi60wBztxjqsvzxVjCnphJkng==" saltValue="Q175DpLHb1aoP/1A1sRegg==" spinCount="100000" sheet="1" objects="1" scenarios="1" formatCells="0" formatColumns="0" formatRows="0"/>
  <mergeCells count="3">
    <mergeCell ref="J2:P2"/>
    <mergeCell ref="J9:P9"/>
    <mergeCell ref="G1:P1"/>
  </mergeCells>
  <conditionalFormatting sqref="I3">
    <cfRule type="expression" dxfId="170" priority="376">
      <formula>$K$8&lt;&gt;COUNTIF(I9:I113,2)</formula>
    </cfRule>
  </conditionalFormatting>
  <conditionalFormatting sqref="G3">
    <cfRule type="expression" dxfId="169" priority="377">
      <formula>$K$8&lt;&gt;COUNTIF(I9:I113,2)</formula>
    </cfRule>
  </conditionalFormatting>
  <conditionalFormatting sqref="J3">
    <cfRule type="expression" dxfId="168" priority="378">
      <formula>$K$8&lt;&gt;COUNTIF(I9:I113,2)</formula>
    </cfRule>
  </conditionalFormatting>
  <conditionalFormatting sqref="H3">
    <cfRule type="expression" dxfId="167" priority="379">
      <formula>$K$8&lt;&gt;COUNTIF(I9:I113,2)</formula>
    </cfRule>
  </conditionalFormatting>
  <conditionalFormatting sqref="L3">
    <cfRule type="expression" dxfId="166" priority="380">
      <formula>$K$8&lt;&gt;COUNTIF(I9:I113,2)</formula>
    </cfRule>
  </conditionalFormatting>
  <conditionalFormatting sqref="M3">
    <cfRule type="expression" dxfId="165" priority="381">
      <formula>$K$8&lt;&gt;COUNTIF(I9:I113,2)</formula>
    </cfRule>
  </conditionalFormatting>
  <conditionalFormatting sqref="P3">
    <cfRule type="expression" dxfId="164" priority="382">
      <formula>$K$8&lt;&gt;COUNTIF(I9:I113,2)</formula>
    </cfRule>
  </conditionalFormatting>
  <conditionalFormatting sqref="I4">
    <cfRule type="expression" dxfId="163" priority="386">
      <formula>$N$8&lt;&gt;COUNTIF(I9:I113,2)</formula>
    </cfRule>
  </conditionalFormatting>
  <conditionalFormatting sqref="G4">
    <cfRule type="expression" dxfId="162" priority="387">
      <formula>$N$8&lt;&gt;COUNTIF(I9:I113,2)</formula>
    </cfRule>
  </conditionalFormatting>
  <conditionalFormatting sqref="J4">
    <cfRule type="expression" dxfId="161" priority="388">
      <formula>$N$8&lt;&gt;COUNTIF(I9:I113,2)</formula>
    </cfRule>
  </conditionalFormatting>
  <conditionalFormatting sqref="H4">
    <cfRule type="expression" dxfId="160" priority="389">
      <formula>$N$8&lt;&gt;COUNTIF(I9:I113,2)</formula>
    </cfRule>
  </conditionalFormatting>
  <conditionalFormatting sqref="L4">
    <cfRule type="expression" dxfId="159" priority="390">
      <formula>$N$8&lt;&gt;COUNTIF(I9:I113,2)</formula>
    </cfRule>
  </conditionalFormatting>
  <conditionalFormatting sqref="M4">
    <cfRule type="expression" dxfId="158" priority="391">
      <formula>$N$8&lt;&gt;COUNTIF(I9:I113,2)</formula>
    </cfRule>
  </conditionalFormatting>
  <conditionalFormatting sqref="P4">
    <cfRule type="expression" dxfId="157" priority="392">
      <formula>$N$8&lt;&gt;COUNTIF(I9:I113,2)</formula>
    </cfRule>
  </conditionalFormatting>
  <conditionalFormatting sqref="K4">
    <cfRule type="expression" dxfId="156" priority="394">
      <formula>$N$8&lt;&gt;COUNTIF(I9:I113,2)</formula>
    </cfRule>
  </conditionalFormatting>
  <conditionalFormatting sqref="N4">
    <cfRule type="expression" dxfId="155" priority="395">
      <formula>$N$8&lt;&gt;COUNTIF(I9:I113,2)</formula>
    </cfRule>
  </conditionalFormatting>
  <conditionalFormatting sqref="K3">
    <cfRule type="expression" dxfId="154" priority="6">
      <formula>$K$8&lt;&gt;COUNTIF(I9:I113,2)</formula>
    </cfRule>
  </conditionalFormatting>
  <conditionalFormatting sqref="N3">
    <cfRule type="expression" dxfId="153" priority="5">
      <formula>$K$8&lt;&gt;COUNTIF(I9:I113,2)</formula>
    </cfRule>
  </conditionalFormatting>
  <conditionalFormatting sqref="O3">
    <cfRule type="expression" dxfId="152" priority="2">
      <formula>$K$8&lt;&gt;COUNTIF(I9:IJ113,2)</formula>
    </cfRule>
  </conditionalFormatting>
  <conditionalFormatting sqref="O4">
    <cfRule type="expression" dxfId="151" priority="1">
      <formula>$N$8&lt;&gt;COUNTIF(I9:I113,2)</formula>
    </cfRule>
  </conditionalFormatting>
  <pageMargins left="0.70866141732283472" right="0.70866141732283472" top="0.55000000000000004" bottom="0.78740157480314965" header="0.31496062992125984" footer="0.31496062992125984"/>
  <pageSetup paperSize="9" scale="5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4" width="4" style="92" hidden="1" customWidth="1" outlineLevel="1"/>
    <col min="5" max="5" width="5.28515625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6" t="s">
        <v>191</v>
      </c>
      <c r="H1" s="517"/>
      <c r="I1" s="517"/>
      <c r="J1" s="517"/>
      <c r="K1" s="517"/>
      <c r="L1" s="517"/>
      <c r="M1" s="517"/>
      <c r="N1" s="517"/>
      <c r="O1" s="517"/>
      <c r="P1" s="518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186</v>
      </c>
      <c r="H2" s="113" t="s">
        <v>190</v>
      </c>
      <c r="I2" s="209">
        <f>I3+I4</f>
        <v>0</v>
      </c>
      <c r="J2" s="512" t="str">
        <f>"/    "&amp;I8&amp;" bodů"</f>
        <v>/    12 bodů</v>
      </c>
      <c r="K2" s="512"/>
      <c r="L2" s="512"/>
      <c r="M2" s="512"/>
      <c r="N2" s="512"/>
      <c r="O2" s="512"/>
      <c r="P2" s="513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7.</v>
      </c>
      <c r="H3" s="168" t="str">
        <f>IF($J$8&lt;&gt;COUNTIF(I9:I111,2),"Počet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12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7.</v>
      </c>
      <c r="H4" s="166" t="str">
        <f>IF($M$8&lt;&gt;COUNTIF(I9:I111,2),"Počet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12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COUNTIF(I9:I71,2)*2</f>
        <v>12</v>
      </c>
      <c r="J8" s="488">
        <f>K8</f>
        <v>0</v>
      </c>
      <c r="K8" s="22">
        <f>COUNTIF(K9:K71,"x")</f>
        <v>0</v>
      </c>
      <c r="L8" s="78">
        <f>SUBTOTAL(9,L9:L71)</f>
        <v>0</v>
      </c>
      <c r="M8" s="488">
        <f>N8</f>
        <v>0</v>
      </c>
      <c r="N8" s="22">
        <f>COUNTIF(N9:N71,"x")</f>
        <v>0</v>
      </c>
      <c r="O8" s="78">
        <f>SUBTOTAL(9,O9:O71)</f>
        <v>0</v>
      </c>
      <c r="P8" s="80">
        <f>SUBTOTAL(9,P9:P71)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79"/>
      <c r="I9" s="117"/>
      <c r="J9" s="514"/>
      <c r="K9" s="514"/>
      <c r="L9" s="514"/>
      <c r="M9" s="514"/>
      <c r="N9" s="514"/>
      <c r="O9" s="514"/>
      <c r="P9" s="515"/>
    </row>
    <row r="10" spans="1:16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274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x14ac:dyDescent="0.25">
      <c r="A11" s="73"/>
      <c r="B11" s="73"/>
      <c r="C11" s="87"/>
      <c r="D11" s="87"/>
      <c r="E11" s="87"/>
      <c r="F11" s="98" t="str">
        <f>G11</f>
        <v>7.1</v>
      </c>
      <c r="G11" s="70" t="str">
        <f>$G$2&amp;F10</f>
        <v>7.1</v>
      </c>
      <c r="H11" s="455" t="s">
        <v>304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7.1</v>
      </c>
      <c r="G12" s="14"/>
      <c r="H12" s="453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MAX(A13:A16)</f>
        <v>2</v>
      </c>
      <c r="C13" s="88">
        <f>SUM(L13:L16)</f>
        <v>0</v>
      </c>
      <c r="D13" s="88">
        <f>SUM(O13:O16)</f>
        <v>0</v>
      </c>
      <c r="E13" s="88">
        <f>D13-C13</f>
        <v>0</v>
      </c>
      <c r="F13" s="94" t="str">
        <f t="shared" ref="F13:F19" si="0">F12</f>
        <v>7.1</v>
      </c>
      <c r="G13" s="9" t="s">
        <v>5</v>
      </c>
      <c r="H13" s="456" t="s">
        <v>192</v>
      </c>
      <c r="I13" s="461">
        <f>IF(A13&lt;&gt;"",A13/B13*2,"")</f>
        <v>0</v>
      </c>
      <c r="J13" s="412"/>
      <c r="K13" s="472" t="str">
        <f>IF(J13&lt;&gt;"","x","")</f>
        <v/>
      </c>
      <c r="L13" s="123" t="str">
        <f>IF(J13="","",I13)</f>
        <v/>
      </c>
      <c r="M13" s="412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" si="1">B13</f>
        <v>2</v>
      </c>
      <c r="C14" s="83"/>
      <c r="D14" s="83"/>
      <c r="E14" s="89">
        <f>E13</f>
        <v>0</v>
      </c>
      <c r="F14" s="94" t="str">
        <f t="shared" si="0"/>
        <v>7.1</v>
      </c>
      <c r="G14" s="2" t="s">
        <v>7</v>
      </c>
      <c r="H14" s="451" t="s">
        <v>193</v>
      </c>
      <c r="I14" s="462">
        <f>IF(A14&lt;&gt;"",A14/B14*2,"")</f>
        <v>1</v>
      </c>
      <c r="J14" s="208"/>
      <c r="K14" s="473" t="str">
        <f>IF(J14&lt;&gt;"","x","")</f>
        <v/>
      </c>
      <c r="L14" s="124" t="str">
        <f>IF(J14="","",I14)</f>
        <v/>
      </c>
      <c r="M14" s="411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>B14</f>
        <v>2</v>
      </c>
      <c r="C15" s="83"/>
      <c r="D15" s="83"/>
      <c r="E15" s="89">
        <f>E14</f>
        <v>0</v>
      </c>
      <c r="F15" s="94" t="str">
        <f>F14</f>
        <v>7.1</v>
      </c>
      <c r="G15" s="448" t="s">
        <v>9</v>
      </c>
      <c r="H15" s="451" t="s">
        <v>194</v>
      </c>
      <c r="I15" s="462">
        <f>IF(A15&lt;&gt;"",A15/B15*2,"")</f>
        <v>2</v>
      </c>
      <c r="J15" s="208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6" x14ac:dyDescent="0.25">
      <c r="A16" s="105"/>
      <c r="B16" s="105"/>
      <c r="C16" s="106"/>
      <c r="D16" s="106"/>
      <c r="E16" s="106"/>
      <c r="F16" s="94" t="str">
        <f t="shared" si="0"/>
        <v>7.1</v>
      </c>
      <c r="G16" s="125" t="str">
        <f>"odd. B "&amp;F16</f>
        <v>odd. B 7.1</v>
      </c>
      <c r="H16" s="126" t="s">
        <v>16</v>
      </c>
      <c r="I16" s="127"/>
      <c r="J16" s="127"/>
      <c r="K16" s="127"/>
      <c r="L16" s="128"/>
      <c r="M16" s="127"/>
      <c r="N16" s="127"/>
      <c r="O16" s="128"/>
      <c r="P16" s="129"/>
    </row>
    <row r="17" spans="1:16" x14ac:dyDescent="0.25">
      <c r="A17" s="109"/>
      <c r="B17" s="109"/>
      <c r="C17" s="109"/>
      <c r="D17" s="109"/>
      <c r="E17" s="109"/>
      <c r="F17" s="94" t="str">
        <f t="shared" si="0"/>
        <v>7.1</v>
      </c>
      <c r="G17" s="130"/>
      <c r="H17" s="474"/>
      <c r="I17" s="475"/>
      <c r="J17" s="475"/>
      <c r="K17" s="475"/>
      <c r="L17" s="475"/>
      <c r="M17" s="475"/>
      <c r="N17" s="475"/>
      <c r="O17" s="475"/>
      <c r="P17" s="476"/>
    </row>
    <row r="18" spans="1:16" x14ac:dyDescent="0.25">
      <c r="A18" s="16"/>
      <c r="B18" s="16"/>
      <c r="C18" s="90"/>
      <c r="D18" s="90"/>
      <c r="E18" s="90"/>
      <c r="F18" s="94" t="str">
        <f t="shared" si="0"/>
        <v>7.1</v>
      </c>
      <c r="G18" s="141" t="str">
        <f>"odd. C "&amp;F18</f>
        <v>odd. C 7.1</v>
      </c>
      <c r="H18" s="142" t="s">
        <v>17</v>
      </c>
      <c r="I18" s="143"/>
      <c r="J18" s="143"/>
      <c r="K18" s="143"/>
      <c r="L18" s="144"/>
      <c r="M18" s="143"/>
      <c r="N18" s="143"/>
      <c r="O18" s="144"/>
      <c r="P18" s="145"/>
    </row>
    <row r="19" spans="1:16" ht="15.75" thickBot="1" x14ac:dyDescent="0.3">
      <c r="A19" s="107"/>
      <c r="B19" s="107"/>
      <c r="C19" s="107"/>
      <c r="D19" s="107"/>
      <c r="E19" s="107"/>
      <c r="F19" s="94" t="str">
        <f t="shared" si="0"/>
        <v>7.1</v>
      </c>
      <c r="G19" s="146"/>
      <c r="H19" s="477"/>
      <c r="I19" s="478"/>
      <c r="J19" s="478"/>
      <c r="K19" s="478"/>
      <c r="L19" s="478"/>
      <c r="M19" s="478"/>
      <c r="N19" s="478"/>
      <c r="O19" s="478"/>
      <c r="P19" s="479"/>
    </row>
    <row r="20" spans="1:16" collapsed="1" x14ac:dyDescent="0.25">
      <c r="A20" s="72"/>
      <c r="B20" s="72"/>
      <c r="C20" s="86"/>
      <c r="D20" s="86"/>
      <c r="E20" s="86"/>
      <c r="F20" s="95">
        <v>2</v>
      </c>
      <c r="G20" s="13" t="s">
        <v>15</v>
      </c>
      <c r="H20" s="3" t="s">
        <v>275</v>
      </c>
      <c r="I20" s="7"/>
      <c r="J20" s="152" t="str">
        <f>$J$5</f>
        <v>současný stav</v>
      </c>
      <c r="K20" s="152"/>
      <c r="L20" s="120" t="str">
        <f>$L$5</f>
        <v>současný stav</v>
      </c>
      <c r="M20" s="152" t="str">
        <f>$M$5</f>
        <v>plánovaný stav</v>
      </c>
      <c r="N20" s="152"/>
      <c r="O20" s="485" t="str">
        <f>$O$5</f>
        <v>plánovaný stav</v>
      </c>
      <c r="P20" s="147" t="str">
        <f>$P$5</f>
        <v>pokrok</v>
      </c>
    </row>
    <row r="21" spans="1:16" x14ac:dyDescent="0.25">
      <c r="A21" s="73"/>
      <c r="B21" s="73"/>
      <c r="C21" s="87"/>
      <c r="D21" s="87"/>
      <c r="E21" s="87"/>
      <c r="F21" s="98" t="str">
        <f>G21</f>
        <v>7.2</v>
      </c>
      <c r="G21" s="70" t="str">
        <f>$G$2&amp;F20</f>
        <v>7.2</v>
      </c>
      <c r="H21" s="455" t="s">
        <v>305</v>
      </c>
      <c r="I21" s="12"/>
      <c r="J21" s="153" t="str">
        <f>$J$6</f>
        <v>výběr úrovně</v>
      </c>
      <c r="K21" s="153"/>
      <c r="L21" s="121" t="str">
        <f>$L$6</f>
        <v>bodové hodnocení</v>
      </c>
      <c r="M21" s="153" t="str">
        <f>$M$6</f>
        <v>výběr úrovně</v>
      </c>
      <c r="N21" s="153"/>
      <c r="O21" s="486" t="str">
        <f>$O$6</f>
        <v>bodové hodnocení</v>
      </c>
      <c r="P21" s="148" t="str">
        <f>$P$6</f>
        <v>bodové hodnocení</v>
      </c>
    </row>
    <row r="22" spans="1:16" ht="15.75" thickBot="1" x14ac:dyDescent="0.3">
      <c r="A22" s="74"/>
      <c r="B22" s="74"/>
      <c r="C22" s="91"/>
      <c r="D22" s="91"/>
      <c r="E22" s="91"/>
      <c r="F22" s="94" t="str">
        <f t="shared" ref="F22:F29" si="2">F21</f>
        <v>7.2</v>
      </c>
      <c r="G22" s="14"/>
      <c r="H22" s="453"/>
      <c r="I22" s="8"/>
      <c r="J22" s="154"/>
      <c r="K22" s="154"/>
      <c r="L22" s="122" t="str">
        <f>$L$7</f>
        <v>B</v>
      </c>
      <c r="M22" s="154"/>
      <c r="N22" s="154"/>
      <c r="O22" s="487"/>
      <c r="P22" s="149" t="str">
        <f>$P$7</f>
        <v>C</v>
      </c>
    </row>
    <row r="23" spans="1:16" x14ac:dyDescent="0.25">
      <c r="A23" s="69">
        <f>IF(G23="a.",0,IF(G23="b.",1,IF(G23="c.",2,IF(G23="d.",3,IF(G23="e.",4,IF(G23="f.",5,IF(G23="g.",6,IF(G23="h.",7,IF(G23="i.",8,IF(G23="j.",9,""))))))))))</f>
        <v>0</v>
      </c>
      <c r="B23" s="93">
        <f>MAX(A23:A26)</f>
        <v>2</v>
      </c>
      <c r="C23" s="88">
        <f>SUM(L23:L26)</f>
        <v>0</v>
      </c>
      <c r="D23" s="88">
        <f>SUM(O23:O26)</f>
        <v>0</v>
      </c>
      <c r="E23" s="88">
        <f>D23-C23</f>
        <v>0</v>
      </c>
      <c r="F23" s="94" t="str">
        <f t="shared" si="2"/>
        <v>7.2</v>
      </c>
      <c r="G23" s="9" t="s">
        <v>5</v>
      </c>
      <c r="H23" s="456" t="s">
        <v>192</v>
      </c>
      <c r="I23" s="76">
        <f>IF(A23&lt;&gt;"",A23/B23*2,"")</f>
        <v>0</v>
      </c>
      <c r="J23" s="412"/>
      <c r="K23" s="472" t="str">
        <f>IF(J23&lt;&gt;"","x","")</f>
        <v/>
      </c>
      <c r="L23" s="123" t="str">
        <f>IF(J23="","",I23)</f>
        <v/>
      </c>
      <c r="M23" s="412"/>
      <c r="N23" s="472" t="str">
        <f>IF(M23&lt;&gt;"","x","")</f>
        <v/>
      </c>
      <c r="O23" s="483" t="str">
        <f>IF(M23="","",I23)</f>
        <v/>
      </c>
      <c r="P23" s="150" t="str">
        <f>IF(AND(O23&lt;&gt;"",E23&gt;=0),E23,"")</f>
        <v/>
      </c>
    </row>
    <row r="24" spans="1:16" x14ac:dyDescent="0.25">
      <c r="A24" s="69">
        <f>IF(G24="a.",0,IF(G24="b.",1,IF(G24="c.",2,IF(G24="d.",3,IF(G24="e.",4,IF(G24="f.",5,IF(G24="g.",6,IF(G24="h.",7,IF(G24="i.",8,IF(G24="j.",9,""))))))))))</f>
        <v>1</v>
      </c>
      <c r="B24" s="89">
        <f t="shared" ref="B24" si="3">B23</f>
        <v>2</v>
      </c>
      <c r="C24" s="83"/>
      <c r="D24" s="83"/>
      <c r="E24" s="89">
        <f>E23</f>
        <v>0</v>
      </c>
      <c r="F24" s="94" t="str">
        <f t="shared" si="2"/>
        <v>7.2</v>
      </c>
      <c r="G24" s="2" t="s">
        <v>7</v>
      </c>
      <c r="H24" s="451" t="s">
        <v>193</v>
      </c>
      <c r="I24" s="76">
        <f>IF(A24&lt;&gt;"",A24/B24*2,"")</f>
        <v>1</v>
      </c>
      <c r="J24" s="208"/>
      <c r="K24" s="473" t="str">
        <f>IF(J24&lt;&gt;"","x","")</f>
        <v/>
      </c>
      <c r="L24" s="124" t="str">
        <f>IF(J24="","",I24)</f>
        <v/>
      </c>
      <c r="M24" s="411"/>
      <c r="N24" s="473" t="str">
        <f>IF(M24&lt;&gt;"","x","")</f>
        <v/>
      </c>
      <c r="O24" s="484" t="str">
        <f>IF(M24="","",I24)</f>
        <v/>
      </c>
      <c r="P24" s="151" t="str">
        <f>IF(AND(O24&lt;&gt;"",E24&gt;=0),E24,"")</f>
        <v/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2</v>
      </c>
      <c r="B25" s="89">
        <f>B24</f>
        <v>2</v>
      </c>
      <c r="C25" s="83"/>
      <c r="D25" s="83"/>
      <c r="E25" s="89">
        <f>E24</f>
        <v>0</v>
      </c>
      <c r="F25" s="94" t="str">
        <f>F24</f>
        <v>7.2</v>
      </c>
      <c r="G25" s="2" t="s">
        <v>9</v>
      </c>
      <c r="H25" s="451" t="s">
        <v>194</v>
      </c>
      <c r="I25" s="76">
        <f>IF(A25&lt;&gt;"",A25/B25*2,"")</f>
        <v>2</v>
      </c>
      <c r="J25" s="208"/>
      <c r="K25" s="473" t="str">
        <f>IF(J25&lt;&gt;"","x","")</f>
        <v/>
      </c>
      <c r="L25" s="124" t="str">
        <f>IF(J25="","",I25)</f>
        <v/>
      </c>
      <c r="M25" s="208"/>
      <c r="N25" s="473" t="str">
        <f>IF(M25&lt;&gt;"","x","")</f>
        <v/>
      </c>
      <c r="O25" s="484" t="str">
        <f>IF(M25="","",I25)</f>
        <v/>
      </c>
      <c r="P25" s="151" t="str">
        <f>IF(AND(O25&lt;&gt;"",E25&gt;=0),E25,"")</f>
        <v/>
      </c>
    </row>
    <row r="26" spans="1:16" x14ac:dyDescent="0.25">
      <c r="A26" s="105"/>
      <c r="B26" s="105"/>
      <c r="C26" s="106"/>
      <c r="D26" s="106"/>
      <c r="E26" s="106"/>
      <c r="F26" s="94" t="str">
        <f t="shared" si="2"/>
        <v>7.2</v>
      </c>
      <c r="G26" s="125" t="str">
        <f>"odd. B "&amp;F26</f>
        <v>odd. B 7.2</v>
      </c>
      <c r="H26" s="126" t="s">
        <v>16</v>
      </c>
      <c r="I26" s="127"/>
      <c r="J26" s="127"/>
      <c r="K26" s="127"/>
      <c r="L26" s="128"/>
      <c r="M26" s="127"/>
      <c r="N26" s="127"/>
      <c r="O26" s="128"/>
      <c r="P26" s="129"/>
    </row>
    <row r="27" spans="1:16" x14ac:dyDescent="0.25">
      <c r="A27" s="109"/>
      <c r="B27" s="109"/>
      <c r="C27" s="109"/>
      <c r="D27" s="109"/>
      <c r="E27" s="109"/>
      <c r="F27" s="94" t="str">
        <f t="shared" si="2"/>
        <v>7.2</v>
      </c>
      <c r="G27" s="130"/>
      <c r="H27" s="474"/>
      <c r="I27" s="475"/>
      <c r="J27" s="475"/>
      <c r="K27" s="475"/>
      <c r="L27" s="475"/>
      <c r="M27" s="475"/>
      <c r="N27" s="475"/>
      <c r="O27" s="475"/>
      <c r="P27" s="476"/>
    </row>
    <row r="28" spans="1:16" x14ac:dyDescent="0.25">
      <c r="A28" s="16"/>
      <c r="B28" s="16"/>
      <c r="C28" s="90"/>
      <c r="D28" s="90"/>
      <c r="E28" s="90"/>
      <c r="F28" s="94" t="str">
        <f t="shared" si="2"/>
        <v>7.2</v>
      </c>
      <c r="G28" s="141" t="str">
        <f>"odd. C "&amp;F28</f>
        <v>odd. C 7.2</v>
      </c>
      <c r="H28" s="142" t="s">
        <v>17</v>
      </c>
      <c r="I28" s="143"/>
      <c r="J28" s="143"/>
      <c r="K28" s="143"/>
      <c r="L28" s="144"/>
      <c r="M28" s="143"/>
      <c r="N28" s="143"/>
      <c r="O28" s="144"/>
      <c r="P28" s="145"/>
    </row>
    <row r="29" spans="1:16" ht="15.75" thickBot="1" x14ac:dyDescent="0.3">
      <c r="A29" s="107"/>
      <c r="B29" s="107"/>
      <c r="C29" s="107"/>
      <c r="D29" s="107"/>
      <c r="E29" s="107"/>
      <c r="F29" s="94" t="str">
        <f t="shared" si="2"/>
        <v>7.2</v>
      </c>
      <c r="G29" s="146"/>
      <c r="H29" s="519"/>
      <c r="I29" s="520"/>
      <c r="J29" s="520"/>
      <c r="K29" s="520"/>
      <c r="L29" s="520"/>
      <c r="M29" s="520"/>
      <c r="N29" s="520"/>
      <c r="O29" s="520"/>
      <c r="P29" s="521"/>
    </row>
    <row r="30" spans="1:16" collapsed="1" x14ac:dyDescent="0.25">
      <c r="A30" s="72"/>
      <c r="B30" s="72"/>
      <c r="C30" s="86"/>
      <c r="D30" s="86"/>
      <c r="E30" s="86"/>
      <c r="F30" s="95">
        <v>3</v>
      </c>
      <c r="G30" s="13" t="s">
        <v>15</v>
      </c>
      <c r="H30" s="3" t="s">
        <v>275</v>
      </c>
      <c r="I30" s="7"/>
      <c r="J30" s="152" t="str">
        <f>$J$5</f>
        <v>současný stav</v>
      </c>
      <c r="K30" s="152"/>
      <c r="L30" s="120" t="str">
        <f>$L$5</f>
        <v>současný stav</v>
      </c>
      <c r="M30" s="152" t="str">
        <f>$M$5</f>
        <v>plánovaný stav</v>
      </c>
      <c r="N30" s="152"/>
      <c r="O30" s="485" t="str">
        <f>$O$5</f>
        <v>plánovaný stav</v>
      </c>
      <c r="P30" s="147" t="str">
        <f>$P$5</f>
        <v>pokrok</v>
      </c>
    </row>
    <row r="31" spans="1:16" x14ac:dyDescent="0.25">
      <c r="A31" s="73"/>
      <c r="B31" s="73"/>
      <c r="C31" s="87"/>
      <c r="D31" s="87"/>
      <c r="E31" s="87"/>
      <c r="F31" s="98" t="str">
        <f>G31</f>
        <v>7.3</v>
      </c>
      <c r="G31" s="70" t="str">
        <f>$G$2&amp;F30</f>
        <v>7.3</v>
      </c>
      <c r="H31" s="455" t="s">
        <v>306</v>
      </c>
      <c r="I31" s="12"/>
      <c r="J31" s="153" t="str">
        <f>$J$6</f>
        <v>výběr úrovně</v>
      </c>
      <c r="K31" s="153"/>
      <c r="L31" s="121" t="str">
        <f>$L$6</f>
        <v>bodové hodnocení</v>
      </c>
      <c r="M31" s="153" t="str">
        <f>$M$6</f>
        <v>výběr úrovně</v>
      </c>
      <c r="N31" s="153"/>
      <c r="O31" s="486" t="str">
        <f>$O$6</f>
        <v>bodové hodnocení</v>
      </c>
      <c r="P31" s="148" t="str">
        <f>$P$6</f>
        <v>bodové hodnocení</v>
      </c>
    </row>
    <row r="32" spans="1:16" ht="15.75" thickBot="1" x14ac:dyDescent="0.3">
      <c r="A32" s="74"/>
      <c r="B32" s="74"/>
      <c r="C32" s="91"/>
      <c r="D32" s="91"/>
      <c r="E32" s="91"/>
      <c r="F32" s="94" t="str">
        <f t="shared" ref="F32:F39" si="4">F31</f>
        <v>7.3</v>
      </c>
      <c r="G32" s="14"/>
      <c r="H32" s="453"/>
      <c r="I32" s="8"/>
      <c r="J32" s="154"/>
      <c r="K32" s="154"/>
      <c r="L32" s="122" t="str">
        <f>$L$7</f>
        <v>B</v>
      </c>
      <c r="M32" s="154"/>
      <c r="N32" s="154"/>
      <c r="O32" s="487"/>
      <c r="P32" s="149" t="str">
        <f>$P$7</f>
        <v>C</v>
      </c>
    </row>
    <row r="33" spans="1:16" x14ac:dyDescent="0.25">
      <c r="A33" s="69">
        <f>IF(G33="a.",0,IF(G33="b.",1,IF(G33="c.",2,IF(G33="d.",3,IF(G33="e.",4,IF(G33="f.",5,IF(G33="g.",6,IF(G33="h.",7,IF(G33="i.",8,IF(G33="j.",9,""))))))))))</f>
        <v>0</v>
      </c>
      <c r="B33" s="93">
        <f>MAX(A33:A36)</f>
        <v>2</v>
      </c>
      <c r="C33" s="88">
        <f>SUM(L33:L36)</f>
        <v>0</v>
      </c>
      <c r="D33" s="88">
        <f>SUM(O33:O36)</f>
        <v>0</v>
      </c>
      <c r="E33" s="88">
        <f>D33-C33</f>
        <v>0</v>
      </c>
      <c r="F33" s="94" t="str">
        <f t="shared" si="4"/>
        <v>7.3</v>
      </c>
      <c r="G33" s="2" t="s">
        <v>5</v>
      </c>
      <c r="H33" s="1" t="s">
        <v>195</v>
      </c>
      <c r="I33" s="76">
        <f>IF(A33&lt;&gt;"",A33/B33*2,"")</f>
        <v>0</v>
      </c>
      <c r="J33" s="412"/>
      <c r="K33" s="472" t="str">
        <f>IF(J33&lt;&gt;"","x","")</f>
        <v/>
      </c>
      <c r="L33" s="123" t="str">
        <f>IF(J33="","",I33)</f>
        <v/>
      </c>
      <c r="M33" s="412"/>
      <c r="N33" s="472" t="str">
        <f>IF(M33&lt;&gt;"","x","")</f>
        <v/>
      </c>
      <c r="O33" s="483" t="str">
        <f>IF(M33="","",I33)</f>
        <v/>
      </c>
      <c r="P33" s="150" t="str">
        <f>IF(AND(O33&lt;&gt;"",E33&gt;=0),E33,"")</f>
        <v/>
      </c>
    </row>
    <row r="34" spans="1:16" x14ac:dyDescent="0.25">
      <c r="A34" s="69">
        <f>IF(G34="a.",0,IF(G34="b.",1,IF(G34="c.",2,IF(G34="d.",3,IF(G34="e.",4,IF(G34="f.",5,IF(G34="g.",6,IF(G34="h.",7,IF(G34="i.",8,IF(G34="j.",9,""))))))))))</f>
        <v>1</v>
      </c>
      <c r="B34" s="89">
        <f t="shared" ref="B34:B35" si="5">B33</f>
        <v>2</v>
      </c>
      <c r="C34" s="83"/>
      <c r="D34" s="83"/>
      <c r="E34" s="89">
        <f>E33</f>
        <v>0</v>
      </c>
      <c r="F34" s="94" t="str">
        <f t="shared" si="4"/>
        <v>7.3</v>
      </c>
      <c r="G34" s="2" t="s">
        <v>7</v>
      </c>
      <c r="H34" s="1" t="s">
        <v>196</v>
      </c>
      <c r="I34" s="76">
        <f>IF(A34&lt;&gt;"",A34/B34*2,"")</f>
        <v>1</v>
      </c>
      <c r="J34" s="208"/>
      <c r="K34" s="473" t="str">
        <f>IF(J34&lt;&gt;"","x","")</f>
        <v/>
      </c>
      <c r="L34" s="124" t="str">
        <f>IF(J34="","",I34)</f>
        <v/>
      </c>
      <c r="M34" s="208"/>
      <c r="N34" s="473" t="str">
        <f>IF(M34&lt;&gt;"","x","")</f>
        <v/>
      </c>
      <c r="O34" s="484" t="str">
        <f>IF(M34="","",I34)</f>
        <v/>
      </c>
      <c r="P34" s="151" t="str">
        <f>IF(AND(O34&lt;&gt;"",E34&gt;=0),E34,"")</f>
        <v/>
      </c>
    </row>
    <row r="35" spans="1:16" x14ac:dyDescent="0.25">
      <c r="A35" s="69">
        <f>IF(G35="a.",0,IF(G35="b.",1,IF(G35="c.",2,IF(G35="d.",3,IF(G35="e.",4,IF(G35="f.",5,IF(G35="g.",6,IF(G35="h.",7,IF(G35="i.",8,IF(G35="j.",9,""))))))))))</f>
        <v>2</v>
      </c>
      <c r="B35" s="89">
        <f t="shared" si="5"/>
        <v>2</v>
      </c>
      <c r="C35" s="83"/>
      <c r="D35" s="83"/>
      <c r="E35" s="89">
        <f>E34</f>
        <v>0</v>
      </c>
      <c r="F35" s="94" t="str">
        <f t="shared" si="4"/>
        <v>7.3</v>
      </c>
      <c r="G35" s="2" t="s">
        <v>9</v>
      </c>
      <c r="H35" s="1" t="s">
        <v>197</v>
      </c>
      <c r="I35" s="76">
        <f>IF(A35&lt;&gt;"",A35/B35*2,"")</f>
        <v>2</v>
      </c>
      <c r="J35" s="208"/>
      <c r="K35" s="473" t="str">
        <f>IF(J35&lt;&gt;"","x","")</f>
        <v/>
      </c>
      <c r="L35" s="124" t="str">
        <f>IF(J35="","",I35)</f>
        <v/>
      </c>
      <c r="M35" s="208"/>
      <c r="N35" s="473" t="str">
        <f>IF(M35&lt;&gt;"","x","")</f>
        <v/>
      </c>
      <c r="O35" s="484" t="str">
        <f>IF(M35="","",I35)</f>
        <v/>
      </c>
      <c r="P35" s="151" t="str">
        <f>IF(AND(O35&lt;&gt;"",E35&gt;=0),E35,"")</f>
        <v/>
      </c>
    </row>
    <row r="36" spans="1:16" x14ac:dyDescent="0.25">
      <c r="A36" s="105"/>
      <c r="B36" s="105"/>
      <c r="C36" s="106"/>
      <c r="D36" s="106"/>
      <c r="E36" s="106"/>
      <c r="F36" s="94" t="str">
        <f t="shared" si="4"/>
        <v>7.3</v>
      </c>
      <c r="G36" s="125" t="str">
        <f>"odd. B "&amp;F36</f>
        <v>odd. B 7.3</v>
      </c>
      <c r="H36" s="126" t="s">
        <v>16</v>
      </c>
      <c r="I36" s="127"/>
      <c r="J36" s="127"/>
      <c r="K36" s="127"/>
      <c r="L36" s="128"/>
      <c r="M36" s="127"/>
      <c r="N36" s="127"/>
      <c r="O36" s="128"/>
      <c r="P36" s="129"/>
    </row>
    <row r="37" spans="1:16" x14ac:dyDescent="0.25">
      <c r="A37" s="109"/>
      <c r="B37" s="109"/>
      <c r="C37" s="109"/>
      <c r="D37" s="109"/>
      <c r="E37" s="109"/>
      <c r="F37" s="94" t="str">
        <f t="shared" si="4"/>
        <v>7.3</v>
      </c>
      <c r="G37" s="130"/>
      <c r="H37" s="474"/>
      <c r="I37" s="475"/>
      <c r="J37" s="475"/>
      <c r="K37" s="475"/>
      <c r="L37" s="475"/>
      <c r="M37" s="475"/>
      <c r="N37" s="475"/>
      <c r="O37" s="475"/>
      <c r="P37" s="476"/>
    </row>
    <row r="38" spans="1:16" x14ac:dyDescent="0.25">
      <c r="A38" s="16"/>
      <c r="B38" s="16"/>
      <c r="C38" s="90"/>
      <c r="D38" s="90"/>
      <c r="E38" s="90"/>
      <c r="F38" s="94" t="str">
        <f t="shared" si="4"/>
        <v>7.3</v>
      </c>
      <c r="G38" s="141" t="str">
        <f>"odd. C "&amp;F38</f>
        <v>odd. C 7.3</v>
      </c>
      <c r="H38" s="142" t="s">
        <v>17</v>
      </c>
      <c r="I38" s="143"/>
      <c r="J38" s="143"/>
      <c r="K38" s="143"/>
      <c r="L38" s="144"/>
      <c r="M38" s="143"/>
      <c r="N38" s="143"/>
      <c r="O38" s="144"/>
      <c r="P38" s="145"/>
    </row>
    <row r="39" spans="1:16" ht="15.75" thickBot="1" x14ac:dyDescent="0.3">
      <c r="A39" s="107"/>
      <c r="B39" s="107"/>
      <c r="C39" s="107"/>
      <c r="D39" s="107"/>
      <c r="E39" s="107"/>
      <c r="F39" s="94" t="str">
        <f t="shared" si="4"/>
        <v>7.3</v>
      </c>
      <c r="G39" s="146"/>
      <c r="H39" s="477"/>
      <c r="I39" s="478"/>
      <c r="J39" s="478"/>
      <c r="K39" s="478"/>
      <c r="L39" s="478"/>
      <c r="M39" s="478"/>
      <c r="N39" s="478"/>
      <c r="O39" s="478"/>
      <c r="P39" s="479"/>
    </row>
    <row r="40" spans="1:16" collapsed="1" x14ac:dyDescent="0.25">
      <c r="A40" s="72"/>
      <c r="B40" s="72"/>
      <c r="C40" s="86"/>
      <c r="D40" s="86"/>
      <c r="E40" s="86"/>
      <c r="F40" s="95">
        <v>4</v>
      </c>
      <c r="G40" s="13" t="s">
        <v>15</v>
      </c>
      <c r="H40" s="3" t="s">
        <v>273</v>
      </c>
      <c r="I40" s="7"/>
      <c r="J40" s="152" t="str">
        <f>$J$5</f>
        <v>současný stav</v>
      </c>
      <c r="K40" s="152"/>
      <c r="L40" s="120" t="str">
        <f>$L$5</f>
        <v>současný stav</v>
      </c>
      <c r="M40" s="152" t="str">
        <f>$M$5</f>
        <v>plánovaný stav</v>
      </c>
      <c r="N40" s="152"/>
      <c r="O40" s="485" t="str">
        <f>$O$5</f>
        <v>plánovaný stav</v>
      </c>
      <c r="P40" s="147" t="str">
        <f>$P$5</f>
        <v>pokrok</v>
      </c>
    </row>
    <row r="41" spans="1:16" ht="27.75" customHeight="1" thickBot="1" x14ac:dyDescent="0.3">
      <c r="A41" s="73"/>
      <c r="B41" s="73"/>
      <c r="C41" s="87"/>
      <c r="D41" s="87"/>
      <c r="E41" s="87"/>
      <c r="F41" s="98" t="str">
        <f>G41</f>
        <v>7.4</v>
      </c>
      <c r="G41" s="70" t="str">
        <f>$G$2&amp;F40</f>
        <v>7.4</v>
      </c>
      <c r="H41" s="455" t="s">
        <v>307</v>
      </c>
      <c r="I41" s="12"/>
      <c r="J41" s="153" t="str">
        <f>$J$6</f>
        <v>výběr úrovně</v>
      </c>
      <c r="K41" s="153"/>
      <c r="L41" s="121" t="str">
        <f>$L$6</f>
        <v>bodové hodnocení</v>
      </c>
      <c r="M41" s="153" t="str">
        <f>$M$6</f>
        <v>výběr úrovně</v>
      </c>
      <c r="N41" s="153"/>
      <c r="O41" s="486" t="str">
        <f>$O$6</f>
        <v>bodové hodnocení</v>
      </c>
      <c r="P41" s="148" t="str">
        <f>$P$6</f>
        <v>bodové hodnocení</v>
      </c>
    </row>
    <row r="42" spans="1:16" ht="15.75" hidden="1" thickBot="1" x14ac:dyDescent="0.3">
      <c r="A42" s="74"/>
      <c r="B42" s="74"/>
      <c r="C42" s="91"/>
      <c r="D42" s="91"/>
      <c r="E42" s="91"/>
      <c r="F42" s="94" t="str">
        <f t="shared" ref="F42:F59" si="6">F41</f>
        <v>7.4</v>
      </c>
      <c r="G42" s="14"/>
      <c r="H42" s="458"/>
      <c r="I42" s="8"/>
      <c r="J42" s="154"/>
      <c r="K42" s="154"/>
      <c r="L42" s="122" t="str">
        <f>$L$7</f>
        <v>B</v>
      </c>
      <c r="M42" s="154"/>
      <c r="N42" s="154"/>
      <c r="O42" s="487"/>
      <c r="P42" s="149" t="str">
        <f>$P$7</f>
        <v>C</v>
      </c>
    </row>
    <row r="43" spans="1:16" x14ac:dyDescent="0.25">
      <c r="A43" s="69">
        <f>IF(G43="a.",0,IF(G43="b.",1,IF(G43="c.",2,IF(G43="d.",3,IF(G43="e.",4,IF(G43="f.",5,IF(G43="g.",6,IF(G43="h.",7,IF(G43="i.",8,IF(G43="j.",9,""))))))))))</f>
        <v>0</v>
      </c>
      <c r="B43" s="93">
        <f>MAX(A43:A46)</f>
        <v>2</v>
      </c>
      <c r="C43" s="88">
        <f>SUM(L43:L46)</f>
        <v>0</v>
      </c>
      <c r="D43" s="88">
        <f>SUM(O43:O46)</f>
        <v>0</v>
      </c>
      <c r="E43" s="88">
        <f>D43-C43</f>
        <v>0</v>
      </c>
      <c r="F43" s="94" t="str">
        <f t="shared" si="6"/>
        <v>7.4</v>
      </c>
      <c r="G43" s="2" t="s">
        <v>5</v>
      </c>
      <c r="H43" s="451" t="s">
        <v>6</v>
      </c>
      <c r="I43" s="76">
        <f>IF(A43&lt;&gt;"",A43/B43*2,"")</f>
        <v>0</v>
      </c>
      <c r="J43" s="207"/>
      <c r="K43" s="472" t="str">
        <f>IF(J43&lt;&gt;"","x","")</f>
        <v/>
      </c>
      <c r="L43" s="123" t="str">
        <f>IF(J43="","",I43)</f>
        <v/>
      </c>
      <c r="M43" s="207"/>
      <c r="N43" s="472" t="str">
        <f>IF(M43&lt;&gt;"","x","")</f>
        <v/>
      </c>
      <c r="O43" s="483" t="str">
        <f>IF(M43="","",I43)</f>
        <v/>
      </c>
      <c r="P43" s="150" t="str">
        <f>IF(AND(O43&lt;&gt;"",E43&gt;=0),E43,"")</f>
        <v/>
      </c>
    </row>
    <row r="44" spans="1:16" x14ac:dyDescent="0.25">
      <c r="A44" s="69">
        <f>IF(G44="a.",0,IF(G44="b.",1,IF(G44="c.",2,IF(G44="d.",3,IF(G44="e.",4,IF(G44="f.",5,IF(G44="g.",6,IF(G44="h.",7,IF(G44="i.",8,IF(G44="j.",9,""))))))))))</f>
        <v>1</v>
      </c>
      <c r="B44" s="89">
        <f t="shared" ref="B44" si="7">B43</f>
        <v>2</v>
      </c>
      <c r="C44" s="83"/>
      <c r="D44" s="83"/>
      <c r="E44" s="89">
        <f>E43</f>
        <v>0</v>
      </c>
      <c r="F44" s="94" t="str">
        <f t="shared" si="6"/>
        <v>7.4</v>
      </c>
      <c r="G44" s="2" t="s">
        <v>7</v>
      </c>
      <c r="H44" s="451" t="s">
        <v>298</v>
      </c>
      <c r="I44" s="76">
        <f>IF(A44&lt;&gt;"",A44/B44*2,"")</f>
        <v>1</v>
      </c>
      <c r="J44" s="411"/>
      <c r="K44" s="473" t="str">
        <f>IF(J44&lt;&gt;"","x","")</f>
        <v/>
      </c>
      <c r="L44" s="124" t="str">
        <f>IF(J44="","",I44)</f>
        <v/>
      </c>
      <c r="M44" s="411"/>
      <c r="N44" s="473" t="str">
        <f>IF(M44&lt;&gt;"","x","")</f>
        <v/>
      </c>
      <c r="O44" s="484" t="str">
        <f>IF(M44="","",I44)</f>
        <v/>
      </c>
      <c r="P44" s="151" t="str">
        <f>IF(AND(O44&lt;&gt;"",E44&gt;=0),E44,"")</f>
        <v/>
      </c>
    </row>
    <row r="45" spans="1:16" x14ac:dyDescent="0.25">
      <c r="A45" s="69">
        <f>IF(G45="a.",0,IF(G45="b.",1,IF(G45="c.",2,IF(G45="d.",3,IF(G45="e.",4,IF(G45="f.",5,IF(G45="g.",6,IF(G45="h.",7,IF(G45="i.",8,IF(G45="j.",9,""))))))))))</f>
        <v>2</v>
      </c>
      <c r="B45" s="89">
        <f>B44</f>
        <v>2</v>
      </c>
      <c r="C45" s="83"/>
      <c r="D45" s="83"/>
      <c r="E45" s="89">
        <f>E44</f>
        <v>0</v>
      </c>
      <c r="F45" s="94" t="str">
        <f>F44</f>
        <v>7.4</v>
      </c>
      <c r="G45" s="448" t="s">
        <v>9</v>
      </c>
      <c r="H45" s="451" t="s">
        <v>131</v>
      </c>
      <c r="I45" s="76">
        <f>IF(A45&lt;&gt;"",A45/B45*2,"")</f>
        <v>2</v>
      </c>
      <c r="J45" s="208"/>
      <c r="K45" s="473" t="str">
        <f>IF(J45&lt;&gt;"","x","")</f>
        <v/>
      </c>
      <c r="L45" s="124" t="str">
        <f>IF(J45="","",I45)</f>
        <v/>
      </c>
      <c r="M45" s="208"/>
      <c r="N45" s="473" t="str">
        <f>IF(M45&lt;&gt;"","x","")</f>
        <v/>
      </c>
      <c r="O45" s="484" t="str">
        <f>IF(M45="","",I45)</f>
        <v/>
      </c>
      <c r="P45" s="151" t="str">
        <f>IF(AND(O45&lt;&gt;"",E45&gt;=0),E45,"")</f>
        <v/>
      </c>
    </row>
    <row r="46" spans="1:16" x14ac:dyDescent="0.25">
      <c r="A46" s="105"/>
      <c r="B46" s="105"/>
      <c r="C46" s="106"/>
      <c r="D46" s="106"/>
      <c r="E46" s="106"/>
      <c r="F46" s="94" t="str">
        <f t="shared" si="6"/>
        <v>7.4</v>
      </c>
      <c r="G46" s="125" t="str">
        <f>"odd. B "&amp;F46</f>
        <v>odd. B 7.4</v>
      </c>
      <c r="H46" s="126" t="s">
        <v>16</v>
      </c>
      <c r="I46" s="127"/>
      <c r="J46" s="127"/>
      <c r="K46" s="127"/>
      <c r="L46" s="128"/>
      <c r="M46" s="127"/>
      <c r="N46" s="127"/>
      <c r="O46" s="128"/>
      <c r="P46" s="129"/>
    </row>
    <row r="47" spans="1:16" x14ac:dyDescent="0.25">
      <c r="A47" s="109"/>
      <c r="B47" s="109"/>
      <c r="C47" s="109"/>
      <c r="D47" s="109"/>
      <c r="E47" s="109"/>
      <c r="F47" s="94" t="str">
        <f t="shared" si="6"/>
        <v>7.4</v>
      </c>
      <c r="G47" s="130"/>
      <c r="H47" s="474"/>
      <c r="I47" s="475"/>
      <c r="J47" s="475"/>
      <c r="K47" s="475"/>
      <c r="L47" s="475"/>
      <c r="M47" s="475"/>
      <c r="N47" s="475"/>
      <c r="O47" s="475"/>
      <c r="P47" s="476"/>
    </row>
    <row r="48" spans="1:16" x14ac:dyDescent="0.25">
      <c r="A48" s="16"/>
      <c r="B48" s="16"/>
      <c r="C48" s="90"/>
      <c r="D48" s="90"/>
      <c r="E48" s="90"/>
      <c r="F48" s="94" t="str">
        <f t="shared" si="6"/>
        <v>7.4</v>
      </c>
      <c r="G48" s="141" t="str">
        <f>"odd. C "&amp;F48</f>
        <v>odd. C 7.4</v>
      </c>
      <c r="H48" s="142" t="s">
        <v>17</v>
      </c>
      <c r="I48" s="143"/>
      <c r="J48" s="143"/>
      <c r="K48" s="143"/>
      <c r="L48" s="144"/>
      <c r="M48" s="143"/>
      <c r="N48" s="143"/>
      <c r="O48" s="144"/>
      <c r="P48" s="145"/>
    </row>
    <row r="49" spans="1:16" ht="15.75" thickBot="1" x14ac:dyDescent="0.3">
      <c r="A49" s="107"/>
      <c r="B49" s="107"/>
      <c r="C49" s="107"/>
      <c r="D49" s="107"/>
      <c r="E49" s="107"/>
      <c r="F49" s="94" t="str">
        <f t="shared" si="6"/>
        <v>7.4</v>
      </c>
      <c r="G49" s="146"/>
      <c r="H49" s="477"/>
      <c r="I49" s="478"/>
      <c r="J49" s="478"/>
      <c r="K49" s="478"/>
      <c r="L49" s="478"/>
      <c r="M49" s="478"/>
      <c r="N49" s="478"/>
      <c r="O49" s="478"/>
      <c r="P49" s="479"/>
    </row>
    <row r="50" spans="1:16" collapsed="1" x14ac:dyDescent="0.25">
      <c r="A50" s="72"/>
      <c r="B50" s="72"/>
      <c r="C50" s="86"/>
      <c r="D50" s="86"/>
      <c r="E50" s="86"/>
      <c r="F50" s="95">
        <v>5</v>
      </c>
      <c r="G50" s="13" t="s">
        <v>15</v>
      </c>
      <c r="H50" s="3" t="s">
        <v>198</v>
      </c>
      <c r="I50" s="7"/>
      <c r="J50" s="152" t="str">
        <f>$J$5</f>
        <v>současný stav</v>
      </c>
      <c r="K50" s="152"/>
      <c r="L50" s="120" t="str">
        <f>$L$5</f>
        <v>současný stav</v>
      </c>
      <c r="M50" s="152" t="str">
        <f>$M$5</f>
        <v>plánovaný stav</v>
      </c>
      <c r="N50" s="152"/>
      <c r="O50" s="485" t="str">
        <f>$O$5</f>
        <v>plánovaný stav</v>
      </c>
      <c r="P50" s="147" t="str">
        <f>$P$5</f>
        <v>pokrok</v>
      </c>
    </row>
    <row r="51" spans="1:16" ht="24" x14ac:dyDescent="0.25">
      <c r="A51" s="73"/>
      <c r="B51" s="73"/>
      <c r="C51" s="87"/>
      <c r="D51" s="87"/>
      <c r="E51" s="87"/>
      <c r="F51" s="98" t="str">
        <f>G51</f>
        <v>7.5</v>
      </c>
      <c r="G51" s="70" t="str">
        <f>$G$2&amp;F50</f>
        <v>7.5</v>
      </c>
      <c r="H51" s="4" t="s">
        <v>308</v>
      </c>
      <c r="I51" s="12"/>
      <c r="J51" s="153" t="str">
        <f>$J$6</f>
        <v>výběr úrovně</v>
      </c>
      <c r="K51" s="153"/>
      <c r="L51" s="121" t="str">
        <f>$L$6</f>
        <v>bodové hodnocení</v>
      </c>
      <c r="M51" s="153" t="str">
        <f>$M$6</f>
        <v>výběr úrovně</v>
      </c>
      <c r="N51" s="153"/>
      <c r="O51" s="486" t="str">
        <f>$O$6</f>
        <v>bodové hodnocení</v>
      </c>
      <c r="P51" s="148" t="str">
        <f>$P$6</f>
        <v>bodové hodnocení</v>
      </c>
    </row>
    <row r="52" spans="1:16" ht="15.75" thickBot="1" x14ac:dyDescent="0.3">
      <c r="A52" s="74"/>
      <c r="B52" s="74"/>
      <c r="C52" s="91"/>
      <c r="D52" s="91"/>
      <c r="E52" s="91"/>
      <c r="F52" s="94" t="str">
        <f t="shared" si="6"/>
        <v>7.5</v>
      </c>
      <c r="G52" s="14"/>
      <c r="H52" s="15"/>
      <c r="I52" s="8"/>
      <c r="J52" s="154"/>
      <c r="K52" s="154"/>
      <c r="L52" s="122" t="str">
        <f>$L$7</f>
        <v>B</v>
      </c>
      <c r="M52" s="154"/>
      <c r="N52" s="154"/>
      <c r="O52" s="487"/>
      <c r="P52" s="149" t="str">
        <f>$P$7</f>
        <v>C</v>
      </c>
    </row>
    <row r="53" spans="1:16" x14ac:dyDescent="0.25">
      <c r="A53" s="69">
        <f>IF(G53="a.",0,IF(G53="b.",1,IF(G53="c.",2,IF(G53="d.",3,IF(G53="e.",4,IF(G53="f.",5,IF(G53="g.",6,IF(G53="h.",7,IF(G53="i.",8,IF(G53="j.",9,""))))))))))</f>
        <v>0</v>
      </c>
      <c r="B53" s="93">
        <f>MAX(A53:A56)</f>
        <v>2</v>
      </c>
      <c r="C53" s="88">
        <f>SUM(L53:L56)</f>
        <v>0</v>
      </c>
      <c r="D53" s="88">
        <f>SUM(O53:O56)</f>
        <v>0</v>
      </c>
      <c r="E53" s="88">
        <f>D53-C53</f>
        <v>0</v>
      </c>
      <c r="F53" s="94" t="str">
        <f t="shared" si="6"/>
        <v>7.5</v>
      </c>
      <c r="G53" s="2" t="s">
        <v>5</v>
      </c>
      <c r="H53" s="1" t="s">
        <v>6</v>
      </c>
      <c r="I53" s="76">
        <f>IF(A53&lt;&gt;"",A53/B53*2,"")</f>
        <v>0</v>
      </c>
      <c r="J53" s="412"/>
      <c r="K53" s="472" t="str">
        <f>IF(J53&lt;&gt;"","x","")</f>
        <v/>
      </c>
      <c r="L53" s="123" t="str">
        <f>IF(J53="","",I53)</f>
        <v/>
      </c>
      <c r="M53" s="412"/>
      <c r="N53" s="472" t="str">
        <f>IF(M53&lt;&gt;"","x","")</f>
        <v/>
      </c>
      <c r="O53" s="483" t="str">
        <f>IF(M53="","",I53)</f>
        <v/>
      </c>
      <c r="P53" s="150" t="str">
        <f>IF(AND(O53&lt;&gt;"",E53&gt;=0),E53,"")</f>
        <v/>
      </c>
    </row>
    <row r="54" spans="1:16" x14ac:dyDescent="0.25">
      <c r="A54" s="69">
        <f>IF(G54="a.",0,IF(G54="b.",1,IF(G54="c.",2,IF(G54="d.",3,IF(G54="e.",4,IF(G54="f.",5,IF(G54="g.",6,IF(G54="h.",7,IF(G54="i.",8,IF(G54="j.",9,""))))))))))</f>
        <v>1</v>
      </c>
      <c r="B54" s="89">
        <f t="shared" ref="B54:B55" si="8">B53</f>
        <v>2</v>
      </c>
      <c r="C54" s="83"/>
      <c r="D54" s="83"/>
      <c r="E54" s="89">
        <f>E53</f>
        <v>0</v>
      </c>
      <c r="F54" s="94" t="str">
        <f t="shared" si="6"/>
        <v>7.5</v>
      </c>
      <c r="G54" s="2" t="s">
        <v>7</v>
      </c>
      <c r="H54" s="1" t="s">
        <v>199</v>
      </c>
      <c r="I54" s="76">
        <f>IF(A54&lt;&gt;"",A54/B54*2,"")</f>
        <v>1</v>
      </c>
      <c r="J54" s="208"/>
      <c r="K54" s="473" t="str">
        <f>IF(J54&lt;&gt;"","x","")</f>
        <v/>
      </c>
      <c r="L54" s="124" t="str">
        <f>IF(J54="","",I54)</f>
        <v/>
      </c>
      <c r="M54" s="208"/>
      <c r="N54" s="473" t="str">
        <f>IF(M54&lt;&gt;"","x","")</f>
        <v/>
      </c>
      <c r="O54" s="484" t="str">
        <f>IF(M54="","",I54)</f>
        <v/>
      </c>
      <c r="P54" s="151" t="str">
        <f>IF(AND(O54&lt;&gt;"",E54&gt;=0),E54,"")</f>
        <v/>
      </c>
    </row>
    <row r="55" spans="1:16" x14ac:dyDescent="0.25">
      <c r="A55" s="69">
        <f>IF(G55="a.",0,IF(G55="b.",1,IF(G55="c.",2,IF(G55="d.",3,IF(G55="e.",4,IF(G55="f.",5,IF(G55="g.",6,IF(G55="h.",7,IF(G55="i.",8,IF(G55="j.",9,""))))))))))</f>
        <v>2</v>
      </c>
      <c r="B55" s="89">
        <f t="shared" si="8"/>
        <v>2</v>
      </c>
      <c r="C55" s="83"/>
      <c r="D55" s="83"/>
      <c r="E55" s="89">
        <f>E54</f>
        <v>0</v>
      </c>
      <c r="F55" s="94" t="str">
        <f t="shared" si="6"/>
        <v>7.5</v>
      </c>
      <c r="G55" s="2" t="s">
        <v>9</v>
      </c>
      <c r="H55" s="1" t="s">
        <v>200</v>
      </c>
      <c r="I55" s="76">
        <f>IF(A55&lt;&gt;"",A55/B55*2,"")</f>
        <v>2</v>
      </c>
      <c r="J55" s="208"/>
      <c r="K55" s="473" t="str">
        <f>IF(J55&lt;&gt;"","x","")</f>
        <v/>
      </c>
      <c r="L55" s="124" t="str">
        <f>IF(J55="","",I55)</f>
        <v/>
      </c>
      <c r="M55" s="208"/>
      <c r="N55" s="473" t="str">
        <f>IF(M55&lt;&gt;"","x","")</f>
        <v/>
      </c>
      <c r="O55" s="484" t="str">
        <f>IF(M55="","",I55)</f>
        <v/>
      </c>
      <c r="P55" s="151" t="str">
        <f>IF(AND(O55&lt;&gt;"",E55&gt;=0),E55,"")</f>
        <v/>
      </c>
    </row>
    <row r="56" spans="1:16" x14ac:dyDescent="0.25">
      <c r="A56" s="105"/>
      <c r="B56" s="105"/>
      <c r="C56" s="106"/>
      <c r="D56" s="106"/>
      <c r="E56" s="106"/>
      <c r="F56" s="94" t="str">
        <f t="shared" si="6"/>
        <v>7.5</v>
      </c>
      <c r="G56" s="125" t="str">
        <f>"odd. B "&amp;F56</f>
        <v>odd. B 7.5</v>
      </c>
      <c r="H56" s="126" t="s">
        <v>16</v>
      </c>
      <c r="I56" s="127"/>
      <c r="J56" s="127"/>
      <c r="K56" s="127"/>
      <c r="L56" s="128"/>
      <c r="M56" s="127"/>
      <c r="N56" s="127"/>
      <c r="O56" s="128"/>
      <c r="P56" s="129"/>
    </row>
    <row r="57" spans="1:16" x14ac:dyDescent="0.25">
      <c r="A57" s="109"/>
      <c r="B57" s="109"/>
      <c r="C57" s="109"/>
      <c r="D57" s="109"/>
      <c r="E57" s="109"/>
      <c r="F57" s="94" t="str">
        <f t="shared" si="6"/>
        <v>7.5</v>
      </c>
      <c r="G57" s="130"/>
      <c r="H57" s="474"/>
      <c r="I57" s="475"/>
      <c r="J57" s="475"/>
      <c r="K57" s="475"/>
      <c r="L57" s="475"/>
      <c r="M57" s="475"/>
      <c r="N57" s="475"/>
      <c r="O57" s="475"/>
      <c r="P57" s="476"/>
    </row>
    <row r="58" spans="1:16" x14ac:dyDescent="0.25">
      <c r="A58" s="16"/>
      <c r="B58" s="16"/>
      <c r="C58" s="90"/>
      <c r="D58" s="90"/>
      <c r="E58" s="90"/>
      <c r="F58" s="94" t="str">
        <f t="shared" si="6"/>
        <v>7.5</v>
      </c>
      <c r="G58" s="141" t="str">
        <f>"odd. C "&amp;F58</f>
        <v>odd. C 7.5</v>
      </c>
      <c r="H58" s="142" t="s">
        <v>17</v>
      </c>
      <c r="I58" s="143"/>
      <c r="J58" s="143"/>
      <c r="K58" s="143"/>
      <c r="L58" s="144"/>
      <c r="M58" s="143"/>
      <c r="N58" s="143"/>
      <c r="O58" s="144"/>
      <c r="P58" s="145"/>
    </row>
    <row r="59" spans="1:16" ht="15.75" thickBot="1" x14ac:dyDescent="0.3">
      <c r="A59" s="107"/>
      <c r="B59" s="107"/>
      <c r="C59" s="107"/>
      <c r="D59" s="107"/>
      <c r="E59" s="107"/>
      <c r="F59" s="94" t="str">
        <f t="shared" si="6"/>
        <v>7.5</v>
      </c>
      <c r="G59" s="146"/>
      <c r="H59" s="477"/>
      <c r="I59" s="478"/>
      <c r="J59" s="478"/>
      <c r="K59" s="478"/>
      <c r="L59" s="478"/>
      <c r="M59" s="478"/>
      <c r="N59" s="478"/>
      <c r="O59" s="478"/>
      <c r="P59" s="479"/>
    </row>
    <row r="60" spans="1:16" collapsed="1" x14ac:dyDescent="0.25">
      <c r="A60" s="72"/>
      <c r="B60" s="72"/>
      <c r="C60" s="86"/>
      <c r="D60" s="86"/>
      <c r="E60" s="86"/>
      <c r="F60" s="95">
        <v>6</v>
      </c>
      <c r="G60" s="13" t="s">
        <v>15</v>
      </c>
      <c r="H60" s="3" t="s">
        <v>198</v>
      </c>
      <c r="I60" s="7"/>
      <c r="J60" s="152" t="str">
        <f>$J$5</f>
        <v>současný stav</v>
      </c>
      <c r="K60" s="152"/>
      <c r="L60" s="120" t="str">
        <f>$L$5</f>
        <v>současný stav</v>
      </c>
      <c r="M60" s="152" t="str">
        <f>$M$5</f>
        <v>plánovaný stav</v>
      </c>
      <c r="N60" s="152"/>
      <c r="O60" s="485" t="str">
        <f>$O$5</f>
        <v>plánovaný stav</v>
      </c>
      <c r="P60" s="147" t="str">
        <f>$P$5</f>
        <v>pokrok</v>
      </c>
    </row>
    <row r="61" spans="1:16" x14ac:dyDescent="0.25">
      <c r="A61" s="73"/>
      <c r="B61" s="73"/>
      <c r="C61" s="87"/>
      <c r="D61" s="87"/>
      <c r="E61" s="87"/>
      <c r="F61" s="98" t="str">
        <f>G61</f>
        <v>7.6</v>
      </c>
      <c r="G61" s="70" t="str">
        <f>$G$2&amp;F60</f>
        <v>7.6</v>
      </c>
      <c r="H61" s="4" t="s">
        <v>309</v>
      </c>
      <c r="I61" s="12"/>
      <c r="J61" s="153" t="str">
        <f>$J$6</f>
        <v>výběr úrovně</v>
      </c>
      <c r="K61" s="153"/>
      <c r="L61" s="121" t="str">
        <f>$L$6</f>
        <v>bodové hodnocení</v>
      </c>
      <c r="M61" s="153" t="str">
        <f>$M$6</f>
        <v>výběr úrovně</v>
      </c>
      <c r="N61" s="153"/>
      <c r="O61" s="486" t="str">
        <f>$O$6</f>
        <v>bodové hodnocení</v>
      </c>
      <c r="P61" s="148" t="str">
        <f>$P$6</f>
        <v>bodové hodnocení</v>
      </c>
    </row>
    <row r="62" spans="1:16" ht="15.75" thickBot="1" x14ac:dyDescent="0.3">
      <c r="A62" s="74"/>
      <c r="B62" s="74"/>
      <c r="C62" s="91"/>
      <c r="D62" s="91"/>
      <c r="E62" s="91"/>
      <c r="F62" s="94" t="str">
        <f t="shared" ref="F62:F71" si="9">F61</f>
        <v>7.6</v>
      </c>
      <c r="G62" s="14"/>
      <c r="H62" s="15"/>
      <c r="I62" s="8"/>
      <c r="J62" s="154"/>
      <c r="K62" s="154"/>
      <c r="L62" s="122" t="str">
        <f>$L$7</f>
        <v>B</v>
      </c>
      <c r="M62" s="154"/>
      <c r="N62" s="154"/>
      <c r="O62" s="487"/>
      <c r="P62" s="149" t="str">
        <f>$P$7</f>
        <v>C</v>
      </c>
    </row>
    <row r="63" spans="1:16" x14ac:dyDescent="0.25">
      <c r="A63" s="69">
        <f>IF(G63="a.",0,IF(G63="b.",1,IF(G63="c.",2,IF(G63="d.",3,IF(G63="e.",4,IF(G63="f.",5,IF(G63="g.",6,IF(G63="h.",7,IF(G63="i.",8,IF(G63="j.",9,""))))))))))</f>
        <v>0</v>
      </c>
      <c r="B63" s="93">
        <f>MAX(A63:A68)</f>
        <v>4</v>
      </c>
      <c r="C63" s="88">
        <f>SUM(L63:L68)</f>
        <v>0</v>
      </c>
      <c r="D63" s="88">
        <f>SUM(O63:O68)</f>
        <v>0</v>
      </c>
      <c r="E63" s="88">
        <f>D63-C63</f>
        <v>0</v>
      </c>
      <c r="F63" s="94" t="str">
        <f t="shared" si="9"/>
        <v>7.6</v>
      </c>
      <c r="G63" s="2" t="s">
        <v>5</v>
      </c>
      <c r="H63" s="1" t="s">
        <v>202</v>
      </c>
      <c r="I63" s="76">
        <f>IF(A63&lt;&gt;"",A63/B63*2,"")</f>
        <v>0</v>
      </c>
      <c r="J63" s="207"/>
      <c r="K63" s="472" t="str">
        <f>IF(J63&lt;&gt;"","x","")</f>
        <v/>
      </c>
      <c r="L63" s="123" t="str">
        <f>IF(J63="","",I63)</f>
        <v/>
      </c>
      <c r="M63" s="207"/>
      <c r="N63" s="472" t="str">
        <f>IF(M63&lt;&gt;"","x","")</f>
        <v/>
      </c>
      <c r="O63" s="483" t="str">
        <f>IF(M63="","",I63)</f>
        <v/>
      </c>
      <c r="P63" s="150" t="str">
        <f>IF(AND(O63&lt;&gt;"",E63&gt;=0),E63,"")</f>
        <v/>
      </c>
    </row>
    <row r="64" spans="1:16" x14ac:dyDescent="0.25">
      <c r="A64" s="69">
        <f>IF(G64="a.",0,IF(G64="b.",1,IF(G64="c.",2,IF(G64="d.",3,IF(G64="e.",4,IF(G64="f.",5,IF(G64="g.",6,IF(G64="h.",7,IF(G64="i.",8,IF(G64="j.",9,""))))))))))</f>
        <v>1</v>
      </c>
      <c r="B64" s="89">
        <f t="shared" ref="B64" si="10">B63</f>
        <v>4</v>
      </c>
      <c r="C64" s="83"/>
      <c r="D64" s="83"/>
      <c r="E64" s="89">
        <f>E63</f>
        <v>0</v>
      </c>
      <c r="F64" s="94" t="str">
        <f t="shared" si="9"/>
        <v>7.6</v>
      </c>
      <c r="G64" s="2" t="s">
        <v>7</v>
      </c>
      <c r="H64" s="1" t="s">
        <v>203</v>
      </c>
      <c r="I64" s="76">
        <f>IF(A64&lt;&gt;"",A64/B64*2,"")</f>
        <v>0.5</v>
      </c>
      <c r="J64" s="208"/>
      <c r="K64" s="473" t="str">
        <f>IF(J64&lt;&gt;"","x","")</f>
        <v/>
      </c>
      <c r="L64" s="124" t="str">
        <f>IF(J64="","",I64)</f>
        <v/>
      </c>
      <c r="M64" s="208"/>
      <c r="N64" s="473" t="str">
        <f>IF(M64&lt;&gt;"","x","")</f>
        <v/>
      </c>
      <c r="O64" s="484" t="str">
        <f>IF(M64="","",I64)</f>
        <v/>
      </c>
      <c r="P64" s="151" t="str">
        <f>IF(AND(O64&lt;&gt;"",E64&gt;=0),E64,"")</f>
        <v/>
      </c>
    </row>
    <row r="65" spans="1:16" x14ac:dyDescent="0.25">
      <c r="A65" s="69">
        <f t="shared" ref="A65:A67" si="11">IF(G65="a.",0,IF(G65="b.",1,IF(G65="c.",2,IF(G65="d.",3,IF(G65="e.",4,IF(G65="f.",5,IF(G65="g.",6,IF(G65="h.",7,IF(G65="i.",8,IF(G65="j.",9,""))))))))))</f>
        <v>2</v>
      </c>
      <c r="B65" s="89">
        <f t="shared" ref="B65:B67" si="12">B64</f>
        <v>4</v>
      </c>
      <c r="C65" s="83"/>
      <c r="D65" s="83"/>
      <c r="E65" s="89">
        <f t="shared" ref="E65:E67" si="13">E64</f>
        <v>0</v>
      </c>
      <c r="F65" s="94" t="s">
        <v>201</v>
      </c>
      <c r="G65" s="2" t="s">
        <v>9</v>
      </c>
      <c r="H65" s="1" t="s">
        <v>204</v>
      </c>
      <c r="I65" s="76">
        <f>IF(A65&lt;&gt;"",A65/B65*2,"")</f>
        <v>1</v>
      </c>
      <c r="J65" s="411"/>
      <c r="K65" s="473" t="str">
        <f>IF(J65&lt;&gt;"","x","")</f>
        <v/>
      </c>
      <c r="L65" s="124" t="str">
        <f>IF(J65="","",I65)</f>
        <v/>
      </c>
      <c r="M65" s="208"/>
      <c r="N65" s="473" t="str">
        <f>IF(M65&lt;&gt;"","x","")</f>
        <v/>
      </c>
      <c r="O65" s="484" t="str">
        <f>IF(M65="","",I65)</f>
        <v/>
      </c>
      <c r="P65" s="151" t="str">
        <f>IF(AND(O65&lt;&gt;"",E65&gt;=0),E65,"")</f>
        <v/>
      </c>
    </row>
    <row r="66" spans="1:16" x14ac:dyDescent="0.25">
      <c r="A66" s="69">
        <f t="shared" si="11"/>
        <v>3</v>
      </c>
      <c r="B66" s="89">
        <f t="shared" si="12"/>
        <v>4</v>
      </c>
      <c r="C66" s="83"/>
      <c r="D66" s="83"/>
      <c r="E66" s="89">
        <f t="shared" si="13"/>
        <v>0</v>
      </c>
      <c r="F66" s="94" t="s">
        <v>201</v>
      </c>
      <c r="G66" s="2" t="s">
        <v>61</v>
      </c>
      <c r="H66" s="1" t="s">
        <v>205</v>
      </c>
      <c r="I66" s="76">
        <f>IF(A66&lt;&gt;"",A66/B66*2,"")</f>
        <v>1.5</v>
      </c>
      <c r="J66" s="208"/>
      <c r="K66" s="473" t="str">
        <f>IF(J66&lt;&gt;"","x","")</f>
        <v/>
      </c>
      <c r="L66" s="124" t="str">
        <f>IF(J66="","",I66)</f>
        <v/>
      </c>
      <c r="M66" s="411"/>
      <c r="N66" s="473" t="str">
        <f>IF(M66&lt;&gt;"","x","")</f>
        <v/>
      </c>
      <c r="O66" s="484" t="str">
        <f>IF(M66="","",I66)</f>
        <v/>
      </c>
      <c r="P66" s="151" t="str">
        <f>IF(AND(O66&lt;&gt;"",E66&gt;=0),E66,"")</f>
        <v/>
      </c>
    </row>
    <row r="67" spans="1:16" x14ac:dyDescent="0.25">
      <c r="A67" s="69">
        <f t="shared" si="11"/>
        <v>4</v>
      </c>
      <c r="B67" s="89">
        <f t="shared" si="12"/>
        <v>4</v>
      </c>
      <c r="C67" s="83"/>
      <c r="D67" s="83"/>
      <c r="E67" s="89">
        <f t="shared" si="13"/>
        <v>0</v>
      </c>
      <c r="F67" s="94" t="str">
        <f t="shared" si="9"/>
        <v>7.6</v>
      </c>
      <c r="G67" s="2" t="s">
        <v>82</v>
      </c>
      <c r="H67" s="1" t="s">
        <v>206</v>
      </c>
      <c r="I67" s="76">
        <f>IF(A67&lt;&gt;"",A67/B67*2,"")</f>
        <v>2</v>
      </c>
      <c r="J67" s="208"/>
      <c r="K67" s="473" t="str">
        <f>IF(J67&lt;&gt;"","x","")</f>
        <v/>
      </c>
      <c r="L67" s="124" t="str">
        <f>IF(J67="","",I67)</f>
        <v/>
      </c>
      <c r="M67" s="208"/>
      <c r="N67" s="473" t="str">
        <f>IF(M67&lt;&gt;"","x","")</f>
        <v/>
      </c>
      <c r="O67" s="484" t="str">
        <f>IF(M67="","",I67)</f>
        <v/>
      </c>
      <c r="P67" s="151" t="str">
        <f>IF(AND(O67&lt;&gt;"",E67&gt;=0),E67,"")</f>
        <v/>
      </c>
    </row>
    <row r="68" spans="1:16" x14ac:dyDescent="0.25">
      <c r="A68" s="105"/>
      <c r="B68" s="105"/>
      <c r="C68" s="106"/>
      <c r="D68" s="106"/>
      <c r="E68" s="106"/>
      <c r="F68" s="94" t="str">
        <f t="shared" si="9"/>
        <v>7.6</v>
      </c>
      <c r="G68" s="125" t="str">
        <f>"odd. B "&amp;F68</f>
        <v>odd. B 7.6</v>
      </c>
      <c r="H68" s="126" t="s">
        <v>16</v>
      </c>
      <c r="I68" s="127"/>
      <c r="J68" s="127"/>
      <c r="K68" s="127"/>
      <c r="L68" s="128"/>
      <c r="M68" s="127"/>
      <c r="N68" s="127"/>
      <c r="O68" s="128"/>
      <c r="P68" s="129"/>
    </row>
    <row r="69" spans="1:16" x14ac:dyDescent="0.25">
      <c r="A69" s="109"/>
      <c r="B69" s="109"/>
      <c r="C69" s="109"/>
      <c r="D69" s="109"/>
      <c r="E69" s="109"/>
      <c r="F69" s="94" t="str">
        <f t="shared" si="9"/>
        <v>7.6</v>
      </c>
      <c r="G69" s="130"/>
      <c r="H69" s="474"/>
      <c r="I69" s="475"/>
      <c r="J69" s="475"/>
      <c r="K69" s="475"/>
      <c r="L69" s="475"/>
      <c r="M69" s="475"/>
      <c r="N69" s="475"/>
      <c r="O69" s="475"/>
      <c r="P69" s="476"/>
    </row>
    <row r="70" spans="1:16" x14ac:dyDescent="0.25">
      <c r="A70" s="16"/>
      <c r="B70" s="16"/>
      <c r="C70" s="90"/>
      <c r="D70" s="90"/>
      <c r="E70" s="90"/>
      <c r="F70" s="94" t="str">
        <f t="shared" si="9"/>
        <v>7.6</v>
      </c>
      <c r="G70" s="141" t="str">
        <f>"odd. C "&amp;F70</f>
        <v>odd. C 7.6</v>
      </c>
      <c r="H70" s="142" t="s">
        <v>17</v>
      </c>
      <c r="I70" s="143"/>
      <c r="J70" s="143"/>
      <c r="K70" s="143"/>
      <c r="L70" s="144"/>
      <c r="M70" s="143"/>
      <c r="N70" s="143"/>
      <c r="O70" s="144"/>
      <c r="P70" s="145"/>
    </row>
    <row r="71" spans="1:16" ht="15.75" thickBot="1" x14ac:dyDescent="0.3">
      <c r="A71" s="107"/>
      <c r="B71" s="107"/>
      <c r="C71" s="107"/>
      <c r="D71" s="107"/>
      <c r="E71" s="107"/>
      <c r="F71" s="94" t="str">
        <f t="shared" si="9"/>
        <v>7.6</v>
      </c>
      <c r="G71" s="146"/>
      <c r="H71" s="534"/>
      <c r="I71" s="478"/>
      <c r="J71" s="478"/>
      <c r="K71" s="478"/>
      <c r="L71" s="478"/>
      <c r="M71" s="478"/>
      <c r="N71" s="478"/>
      <c r="O71" s="478"/>
      <c r="P71" s="479"/>
    </row>
  </sheetData>
  <sheetProtection algorithmName="SHA-512" hashValue="NyFjIig2hemY71FwMxpXJjTlCI/RnLddxInYcOTFiiQ0jBgq0bZIstpEABFXnnSh4TpOkmVb98v8qC++XhNoTg==" saltValue="Rn/ngVnY9dfznLRdWkjseg==" spinCount="100000" sheet="1" objects="1" scenarios="1" formatCells="0" formatColumns="0" formatRows="0"/>
  <mergeCells count="4">
    <mergeCell ref="H29:P29"/>
    <mergeCell ref="G1:P1"/>
    <mergeCell ref="J2:P2"/>
    <mergeCell ref="J9:P9"/>
  </mergeCells>
  <conditionalFormatting sqref="I3">
    <cfRule type="expression" dxfId="150" priority="242">
      <formula>$J$8&lt;&gt;COUNTIF(I9:I111,2)</formula>
    </cfRule>
  </conditionalFormatting>
  <conditionalFormatting sqref="I4">
    <cfRule type="expression" dxfId="149" priority="243">
      <formula>$M$8&lt;&gt;COUNTIF(I9:I111,2)</formula>
    </cfRule>
  </conditionalFormatting>
  <conditionalFormatting sqref="G3">
    <cfRule type="expression" dxfId="148" priority="244">
      <formula>$J$8&lt;&gt;COUNTIF(I9:I111,2)</formula>
    </cfRule>
  </conditionalFormatting>
  <conditionalFormatting sqref="J3">
    <cfRule type="expression" dxfId="147" priority="245">
      <formula>$J$8&lt;&gt;COUNTIF(I9:I111,2)</formula>
    </cfRule>
  </conditionalFormatting>
  <conditionalFormatting sqref="G4">
    <cfRule type="expression" dxfId="142" priority="250">
      <formula>$M$8&lt;&gt;COUNTIF(I9:I111,2)</formula>
    </cfRule>
  </conditionalFormatting>
  <conditionalFormatting sqref="J4">
    <cfRule type="expression" dxfId="141" priority="251">
      <formula>$M$8&lt;&gt;COUNTIF(I9:I111,2)</formula>
    </cfRule>
  </conditionalFormatting>
  <conditionalFormatting sqref="H3">
    <cfRule type="expression" dxfId="136" priority="256">
      <formula>$J$8&lt;&gt;COUNTIF(I9:I111,2)</formula>
    </cfRule>
  </conditionalFormatting>
  <conditionalFormatting sqref="H4">
    <cfRule type="expression" dxfId="135" priority="257">
      <formula>$M$8&lt;&gt;COUNTIF(I9:I111,2)</formula>
    </cfRule>
  </conditionalFormatting>
  <conditionalFormatting sqref="L3">
    <cfRule type="expression" dxfId="134" priority="7">
      <formula>$J$8&lt;&gt;COUNTIF(I9:I113,2)</formula>
    </cfRule>
  </conditionalFormatting>
  <conditionalFormatting sqref="M3">
    <cfRule type="expression" dxfId="133" priority="8">
      <formula>$J$8&lt;&gt;COUNTIF(I9:I113,2)</formula>
    </cfRule>
  </conditionalFormatting>
  <conditionalFormatting sqref="P3">
    <cfRule type="expression" dxfId="132" priority="9">
      <formula>$J$8&lt;&gt;COUNTIF(I9:I113,2)</formula>
    </cfRule>
  </conditionalFormatting>
  <conditionalFormatting sqref="L4">
    <cfRule type="expression" dxfId="131" priority="10">
      <formula>$M$8&lt;&gt;COUNTIF(I9:I113,2)</formula>
    </cfRule>
  </conditionalFormatting>
  <conditionalFormatting sqref="M4">
    <cfRule type="expression" dxfId="130" priority="11">
      <formula>$M$8&lt;&gt;COUNTIF(I9:I113,2)</formula>
    </cfRule>
  </conditionalFormatting>
  <conditionalFormatting sqref="P4">
    <cfRule type="expression" dxfId="129" priority="12">
      <formula>$M$8&lt;&gt;COUNTIF(I9:I113,2)</formula>
    </cfRule>
  </conditionalFormatting>
  <conditionalFormatting sqref="K3">
    <cfRule type="expression" dxfId="128" priority="6">
      <formula>$K$8&lt;&gt;COUNTIF(I9:I113,2)</formula>
    </cfRule>
  </conditionalFormatting>
  <conditionalFormatting sqref="O3">
    <cfRule type="expression" dxfId="127" priority="4">
      <formula>$K$8&lt;&gt;COUNTIF(I9:I113,2)</formula>
    </cfRule>
  </conditionalFormatting>
  <conditionalFormatting sqref="O4">
    <cfRule type="expression" dxfId="126" priority="5">
      <formula>$N$8&lt;&gt;COUNTIF(I9:I113,2)</formula>
    </cfRule>
  </conditionalFormatting>
  <conditionalFormatting sqref="N3">
    <cfRule type="expression" dxfId="125" priority="3">
      <formula>$K$8&lt;&gt;COUNTIF(I9:I113,2)</formula>
    </cfRule>
  </conditionalFormatting>
  <conditionalFormatting sqref="K4">
    <cfRule type="expression" dxfId="124" priority="2">
      <formula>$M$8&lt;&gt;COUNTIF(I9:I113,2)</formula>
    </cfRule>
  </conditionalFormatting>
  <conditionalFormatting sqref="N4">
    <cfRule type="expression" dxfId="123" priority="1">
      <formula>$M$8&lt;&gt;COUNTIF(I9:I113,2)</formula>
    </cfRule>
  </conditionalFormatting>
  <pageMargins left="0.70866141732283472" right="0.70866141732283472" top="0.54" bottom="1.04" header="0.31496062992125984" footer="0.17"/>
  <pageSetup paperSize="9" scale="56" fitToHeight="0" orientation="landscape" r:id="rId1"/>
  <rowBreaks count="1" manualBreakCount="1">
    <brk id="4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5" width="4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6" t="s">
        <v>189</v>
      </c>
      <c r="H1" s="517"/>
      <c r="I1" s="517"/>
      <c r="J1" s="517"/>
      <c r="K1" s="517"/>
      <c r="L1" s="517"/>
      <c r="M1" s="517"/>
      <c r="N1" s="517"/>
      <c r="O1" s="517"/>
      <c r="P1" s="518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188</v>
      </c>
      <c r="H2" s="113" t="s">
        <v>187</v>
      </c>
      <c r="I2" s="209">
        <f>I3+I4</f>
        <v>0</v>
      </c>
      <c r="J2" s="512" t="str">
        <f>"/    "&amp;I8&amp;" bodů"</f>
        <v>/    2 bodů</v>
      </c>
      <c r="K2" s="512"/>
      <c r="L2" s="512"/>
      <c r="M2" s="512"/>
      <c r="N2" s="512"/>
      <c r="O2" s="512"/>
      <c r="P2" s="513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8.</v>
      </c>
      <c r="H3" s="168" t="str">
        <f>IF($J$8&lt;&gt;COUNTIF(I9:I111,2),"Počet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2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8.</v>
      </c>
      <c r="H4" s="166" t="str">
        <f>IF($M$8&lt;&gt;COUNTIF(I9:I111,2),"Počet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2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COUNTIF(I9:I21,2)*2</f>
        <v>2</v>
      </c>
      <c r="J8" s="488">
        <f>K8</f>
        <v>0</v>
      </c>
      <c r="K8" s="22">
        <f>COUNTIF(K9:K21,"x")</f>
        <v>0</v>
      </c>
      <c r="L8" s="78">
        <f>SUBTOTAL(9,L9:L21)</f>
        <v>0</v>
      </c>
      <c r="M8" s="488">
        <f>N8</f>
        <v>0</v>
      </c>
      <c r="N8" s="22">
        <f>COUNTIF(N9:N21,"x")</f>
        <v>0</v>
      </c>
      <c r="O8" s="78">
        <f>SUBTOTAL(9,O9:O21)</f>
        <v>0</v>
      </c>
      <c r="P8" s="80">
        <f>SUBTOTAL(9,P9:P21)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79"/>
      <c r="I9" s="117"/>
      <c r="J9" s="514"/>
      <c r="K9" s="514"/>
      <c r="L9" s="514"/>
      <c r="M9" s="514"/>
      <c r="N9" s="514"/>
      <c r="O9" s="514"/>
      <c r="P9" s="515"/>
    </row>
    <row r="10" spans="1:16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179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x14ac:dyDescent="0.25">
      <c r="A11" s="73"/>
      <c r="B11" s="73"/>
      <c r="C11" s="87"/>
      <c r="D11" s="87"/>
      <c r="E11" s="87"/>
      <c r="F11" s="98" t="str">
        <f>G11</f>
        <v>8.1</v>
      </c>
      <c r="G11" s="70" t="str">
        <f>$G$2&amp;F10</f>
        <v>8.1</v>
      </c>
      <c r="H11" s="4" t="s">
        <v>180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8.1</v>
      </c>
      <c r="G12" s="14"/>
      <c r="H12" s="15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MAX(A13:A18)</f>
        <v>4</v>
      </c>
      <c r="C13" s="88">
        <f>SUM(L13:L18)</f>
        <v>0</v>
      </c>
      <c r="D13" s="88">
        <f>SUM(O13:O18)</f>
        <v>0</v>
      </c>
      <c r="E13" s="88">
        <f>D13-C13</f>
        <v>0</v>
      </c>
      <c r="F13" s="94" t="str">
        <f t="shared" ref="F13:F21" si="0">F12</f>
        <v>8.1</v>
      </c>
      <c r="G13" s="9" t="s">
        <v>5</v>
      </c>
      <c r="H13" s="10" t="s">
        <v>181</v>
      </c>
      <c r="I13" s="461">
        <f>IF(A13&lt;&gt;"",A13/B13*2,"")</f>
        <v>0</v>
      </c>
      <c r="J13" s="207"/>
      <c r="K13" s="472" t="str">
        <f>IF(J13&lt;&gt;"","x","")</f>
        <v/>
      </c>
      <c r="L13" s="123" t="str">
        <f>IF(J13="","",I13)</f>
        <v/>
      </c>
      <c r="M13" s="207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:B17" si="1">B13</f>
        <v>4</v>
      </c>
      <c r="C14" s="83"/>
      <c r="D14" s="83"/>
      <c r="E14" s="89">
        <f>E13</f>
        <v>0</v>
      </c>
      <c r="F14" s="94" t="str">
        <f t="shared" si="0"/>
        <v>8.1</v>
      </c>
      <c r="G14" s="2" t="s">
        <v>7</v>
      </c>
      <c r="H14" s="1" t="s">
        <v>182</v>
      </c>
      <c r="I14" s="462">
        <f>IF(A14&lt;&gt;"",A14/B14*2,"")</f>
        <v>0.5</v>
      </c>
      <c r="J14" s="208"/>
      <c r="K14" s="473" t="str">
        <f>IF(J14&lt;&gt;"","x","")</f>
        <v/>
      </c>
      <c r="L14" s="124" t="str">
        <f>IF(J14="","",I14)</f>
        <v/>
      </c>
      <c r="M14" s="208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 t="shared" si="1"/>
        <v>4</v>
      </c>
      <c r="C15" s="83"/>
      <c r="D15" s="83"/>
      <c r="E15" s="89">
        <f>E14</f>
        <v>0</v>
      </c>
      <c r="F15" s="94" t="str">
        <f t="shared" si="0"/>
        <v>8.1</v>
      </c>
      <c r="G15" s="2" t="s">
        <v>9</v>
      </c>
      <c r="H15" s="1" t="s">
        <v>183</v>
      </c>
      <c r="I15" s="462">
        <f>IF(A15&lt;&gt;"",A15/B15*2,"")</f>
        <v>1</v>
      </c>
      <c r="J15" s="411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6" x14ac:dyDescent="0.25">
      <c r="A16" s="69">
        <f>IF(G16="a.",0,IF(G16="b.",1,IF(G16="c.",2,IF(G16="d.",3,IF(G16="e.",4,IF(G16="f.",5,IF(G16="g.",6,IF(G16="h.",7,IF(G16="i.",8,IF(G16="j.",9,""))))))))))</f>
        <v>3</v>
      </c>
      <c r="B16" s="89">
        <f t="shared" si="1"/>
        <v>4</v>
      </c>
      <c r="C16" s="83"/>
      <c r="D16" s="83"/>
      <c r="E16" s="89">
        <f>E15</f>
        <v>0</v>
      </c>
      <c r="F16" s="94" t="str">
        <f t="shared" si="0"/>
        <v>8.1</v>
      </c>
      <c r="G16" s="75" t="s">
        <v>61</v>
      </c>
      <c r="H16" s="463" t="s">
        <v>184</v>
      </c>
      <c r="I16" s="462">
        <f>IF(A16&lt;&gt;"",A16/B16*2,"")</f>
        <v>1.5</v>
      </c>
      <c r="J16" s="208"/>
      <c r="K16" s="473" t="str">
        <f>IF(J16&lt;&gt;"","x","")</f>
        <v/>
      </c>
      <c r="L16" s="124" t="str">
        <f t="shared" ref="L16:L17" si="2">IF(J16="","",I16)</f>
        <v/>
      </c>
      <c r="M16" s="208"/>
      <c r="N16" s="473" t="str">
        <f>IF(M16&lt;&gt;"","x","")</f>
        <v/>
      </c>
      <c r="O16" s="484" t="str">
        <f>IF(M16="","",I16)</f>
        <v/>
      </c>
      <c r="P16" s="151" t="str">
        <f>IF(AND(O16&lt;&gt;"",E16&gt;=0),E16,"")</f>
        <v/>
      </c>
    </row>
    <row r="17" spans="1:16" ht="24" x14ac:dyDescent="0.25">
      <c r="A17" s="69">
        <f>IF(G17="a.",0,IF(G17="b.",1,IF(G17="c.",2,IF(G17="d.",3,IF(G17="e.",4,IF(G17="f.",5,IF(G17="g.",6,IF(G17="h.",7,IF(G17="i.",8,IF(G17="j.",9,""))))))))))</f>
        <v>4</v>
      </c>
      <c r="B17" s="89">
        <f t="shared" si="1"/>
        <v>4</v>
      </c>
      <c r="C17" s="83"/>
      <c r="D17" s="83"/>
      <c r="E17" s="89">
        <f>E16</f>
        <v>0</v>
      </c>
      <c r="F17" s="94" t="str">
        <f t="shared" si="0"/>
        <v>8.1</v>
      </c>
      <c r="G17" s="2" t="s">
        <v>82</v>
      </c>
      <c r="H17" s="1" t="s">
        <v>185</v>
      </c>
      <c r="I17" s="462">
        <f>IF(A17&lt;&gt;"",A17/B17*2,"")</f>
        <v>2</v>
      </c>
      <c r="J17" s="208"/>
      <c r="K17" s="473" t="str">
        <f>IF(J17&lt;&gt;"","x","")</f>
        <v/>
      </c>
      <c r="L17" s="124" t="str">
        <f t="shared" si="2"/>
        <v/>
      </c>
      <c r="M17" s="411"/>
      <c r="N17" s="473" t="str">
        <f>IF(M17&lt;&gt;"","x","")</f>
        <v/>
      </c>
      <c r="O17" s="484" t="str">
        <f>IF(M17="","",I17)</f>
        <v/>
      </c>
      <c r="P17" s="151" t="str">
        <f>IF(AND(O17&lt;&gt;"",E17&gt;=0),E17,"")</f>
        <v/>
      </c>
    </row>
    <row r="18" spans="1:16" x14ac:dyDescent="0.25">
      <c r="A18" s="105"/>
      <c r="B18" s="105"/>
      <c r="C18" s="106"/>
      <c r="D18" s="106"/>
      <c r="E18" s="106"/>
      <c r="F18" s="94" t="str">
        <f t="shared" si="0"/>
        <v>8.1</v>
      </c>
      <c r="G18" s="125" t="str">
        <f>"odd. B "&amp;F18</f>
        <v>odd. B 8.1</v>
      </c>
      <c r="H18" s="126" t="s">
        <v>16</v>
      </c>
      <c r="I18" s="127"/>
      <c r="J18" s="127"/>
      <c r="K18" s="127"/>
      <c r="L18" s="128"/>
      <c r="M18" s="127"/>
      <c r="N18" s="127"/>
      <c r="O18" s="128"/>
      <c r="P18" s="129"/>
    </row>
    <row r="19" spans="1:16" x14ac:dyDescent="0.25">
      <c r="A19" s="109"/>
      <c r="B19" s="109"/>
      <c r="C19" s="109"/>
      <c r="D19" s="109"/>
      <c r="E19" s="109"/>
      <c r="F19" s="94" t="str">
        <f t="shared" si="0"/>
        <v>8.1</v>
      </c>
      <c r="G19" s="130"/>
      <c r="H19" s="474"/>
      <c r="I19" s="475"/>
      <c r="J19" s="475"/>
      <c r="K19" s="475"/>
      <c r="L19" s="475"/>
      <c r="M19" s="475"/>
      <c r="N19" s="475"/>
      <c r="O19" s="475"/>
      <c r="P19" s="476"/>
    </row>
    <row r="20" spans="1:16" x14ac:dyDescent="0.25">
      <c r="A20" s="16"/>
      <c r="B20" s="16"/>
      <c r="C20" s="90"/>
      <c r="D20" s="90"/>
      <c r="E20" s="90"/>
      <c r="F20" s="94" t="str">
        <f t="shared" si="0"/>
        <v>8.1</v>
      </c>
      <c r="G20" s="141" t="str">
        <f>"odd. C "&amp;F20</f>
        <v>odd. C 8.1</v>
      </c>
      <c r="H20" s="142" t="s">
        <v>17</v>
      </c>
      <c r="I20" s="143"/>
      <c r="J20" s="143"/>
      <c r="K20" s="143"/>
      <c r="L20" s="144"/>
      <c r="M20" s="143"/>
      <c r="N20" s="143"/>
      <c r="O20" s="144"/>
      <c r="P20" s="145"/>
    </row>
    <row r="21" spans="1:16" ht="15.75" thickBot="1" x14ac:dyDescent="0.3">
      <c r="A21" s="107"/>
      <c r="B21" s="107"/>
      <c r="C21" s="107"/>
      <c r="D21" s="107"/>
      <c r="E21" s="107"/>
      <c r="F21" s="94" t="str">
        <f t="shared" si="0"/>
        <v>8.1</v>
      </c>
      <c r="G21" s="146"/>
      <c r="H21" s="477"/>
      <c r="I21" s="478"/>
      <c r="J21" s="478"/>
      <c r="K21" s="478"/>
      <c r="L21" s="478"/>
      <c r="M21" s="478"/>
      <c r="N21" s="478"/>
      <c r="O21" s="478"/>
      <c r="P21" s="479"/>
    </row>
  </sheetData>
  <sheetProtection algorithmName="SHA-512" hashValue="gu0XEkcMVLfJThR+v9YH/4yRP9MUsC3ABbWjZRFn8C7QX2xHOnaHu7+IFZj4z824weEFc22poi/8oyPww0439g==" saltValue="pSUbm8H96Vj8CcOkHTSS9g==" spinCount="100000" sheet="1" objects="1" scenarios="1" formatCells="0" formatColumns="0" formatRows="0"/>
  <mergeCells count="3">
    <mergeCell ref="G1:P1"/>
    <mergeCell ref="J2:P2"/>
    <mergeCell ref="J9:P9"/>
  </mergeCells>
  <conditionalFormatting sqref="I3">
    <cfRule type="expression" dxfId="122" priority="34">
      <formula>$J$8&lt;&gt;COUNTIF(I9:I111,2)</formula>
    </cfRule>
  </conditionalFormatting>
  <conditionalFormatting sqref="I4">
    <cfRule type="expression" dxfId="121" priority="35">
      <formula>$M$8&lt;&gt;COUNTIF(I9:I111,2)</formula>
    </cfRule>
  </conditionalFormatting>
  <conditionalFormatting sqref="G3">
    <cfRule type="expression" dxfId="120" priority="32">
      <formula>$J$8&lt;&gt;COUNTIF(I9:I111,2)</formula>
    </cfRule>
  </conditionalFormatting>
  <conditionalFormatting sqref="J3">
    <cfRule type="expression" dxfId="119" priority="31">
      <formula>$J$8&lt;&gt;COUNTIF(I9:I111,2)</formula>
    </cfRule>
  </conditionalFormatting>
  <conditionalFormatting sqref="G4">
    <cfRule type="expression" dxfId="114" priority="25">
      <formula>$M$8&lt;&gt;COUNTIF(I9:I111,2)</formula>
    </cfRule>
  </conditionalFormatting>
  <conditionalFormatting sqref="J4">
    <cfRule type="expression" dxfId="113" priority="24">
      <formula>$M$8&lt;&gt;COUNTIF(I9:I111,2)</formula>
    </cfRule>
  </conditionalFormatting>
  <conditionalFormatting sqref="H3">
    <cfRule type="expression" dxfId="108" priority="19">
      <formula>$J$8&lt;&gt;COUNTIF(I9:I111,2)</formula>
    </cfRule>
  </conditionalFormatting>
  <conditionalFormatting sqref="H4">
    <cfRule type="expression" dxfId="107" priority="18">
      <formula>$M$8&lt;&gt;COUNTIF(I9:I111,2)</formula>
    </cfRule>
  </conditionalFormatting>
  <conditionalFormatting sqref="L3">
    <cfRule type="expression" dxfId="102" priority="7">
      <formula>$J$8&lt;&gt;COUNTIF(I9:I113,2)</formula>
    </cfRule>
  </conditionalFormatting>
  <conditionalFormatting sqref="M3">
    <cfRule type="expression" dxfId="101" priority="8">
      <formula>$J$8&lt;&gt;COUNTIF(I9:I113,2)</formula>
    </cfRule>
  </conditionalFormatting>
  <conditionalFormatting sqref="P3">
    <cfRule type="expression" dxfId="100" priority="9">
      <formula>$J$8&lt;&gt;COUNTIF(I9:I113,2)</formula>
    </cfRule>
  </conditionalFormatting>
  <conditionalFormatting sqref="L4">
    <cfRule type="expression" dxfId="99" priority="10">
      <formula>$M$8&lt;&gt;COUNTIF(I9:I113,2)</formula>
    </cfRule>
  </conditionalFormatting>
  <conditionalFormatting sqref="M4">
    <cfRule type="expression" dxfId="98" priority="11">
      <formula>$M$8&lt;&gt;COUNTIF(I9:I113,2)</formula>
    </cfRule>
  </conditionalFormatting>
  <conditionalFormatting sqref="P4">
    <cfRule type="expression" dxfId="97" priority="12">
      <formula>$M$8&lt;&gt;COUNTIF(I9:I113,2)</formula>
    </cfRule>
  </conditionalFormatting>
  <conditionalFormatting sqref="K3">
    <cfRule type="expression" dxfId="96" priority="6">
      <formula>$K$8&lt;&gt;COUNTIF(I9:I113,2)</formula>
    </cfRule>
  </conditionalFormatting>
  <conditionalFormatting sqref="O3">
    <cfRule type="expression" dxfId="95" priority="4">
      <formula>$K$8&lt;&gt;COUNTIF(I9:I113,2)</formula>
    </cfRule>
  </conditionalFormatting>
  <conditionalFormatting sqref="O4">
    <cfRule type="expression" dxfId="94" priority="5">
      <formula>$N$8&lt;&gt;COUNTIF(I9:I113,2)</formula>
    </cfRule>
  </conditionalFormatting>
  <conditionalFormatting sqref="N3">
    <cfRule type="expression" dxfId="93" priority="3">
      <formula>$K$8&lt;&gt;COUNTIF(I9:I113,2)</formula>
    </cfRule>
  </conditionalFormatting>
  <conditionalFormatting sqref="K4">
    <cfRule type="expression" dxfId="92" priority="2">
      <formula>$M$8&lt;&gt;COUNTIF(I9:I113,2)</formula>
    </cfRule>
  </conditionalFormatting>
  <conditionalFormatting sqref="N4">
    <cfRule type="expression" dxfId="91" priority="1">
      <formula>$M$8&lt;&gt;COUNTIF(I9:I113,2)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5" width="4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6" t="s">
        <v>208</v>
      </c>
      <c r="H1" s="517"/>
      <c r="I1" s="517"/>
      <c r="J1" s="517"/>
      <c r="K1" s="517"/>
      <c r="L1" s="517"/>
      <c r="M1" s="517"/>
      <c r="N1" s="517"/>
      <c r="O1" s="517"/>
      <c r="P1" s="518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207</v>
      </c>
      <c r="H2" s="113" t="s">
        <v>226</v>
      </c>
      <c r="I2" s="209">
        <f>I3+I4</f>
        <v>0</v>
      </c>
      <c r="J2" s="512" t="str">
        <f>"/    "&amp;I8&amp;" bodů"</f>
        <v>/    8 bodů</v>
      </c>
      <c r="K2" s="512"/>
      <c r="L2" s="512"/>
      <c r="M2" s="512"/>
      <c r="N2" s="512"/>
      <c r="O2" s="512"/>
      <c r="P2" s="513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9.</v>
      </c>
      <c r="H3" s="168" t="str">
        <f>IF($J$8&lt;&gt;COUNTIF(I9:I111,2),"Počet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8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66"/>
      <c r="B4" s="166"/>
      <c r="C4" s="131"/>
      <c r="D4" s="131"/>
      <c r="E4" s="131"/>
      <c r="F4" s="131"/>
      <c r="G4" s="165" t="str">
        <f>"C "&amp;$G$2</f>
        <v>C 9.</v>
      </c>
      <c r="H4" s="166" t="str">
        <f>IF($M$8&lt;&gt;COUNTIF(I9:I111,2),"Počet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8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COUNTIF(I9:I47,2)*2</f>
        <v>8</v>
      </c>
      <c r="J8" s="488">
        <f>K8</f>
        <v>0</v>
      </c>
      <c r="K8" s="22">
        <f>COUNTIF(K9:K47,"x")</f>
        <v>0</v>
      </c>
      <c r="L8" s="78">
        <f>SUBTOTAL(9,L9:L47)</f>
        <v>0</v>
      </c>
      <c r="M8" s="488">
        <f>N8</f>
        <v>0</v>
      </c>
      <c r="N8" s="22">
        <f>COUNTIF(N9:N47,"x")</f>
        <v>0</v>
      </c>
      <c r="O8" s="78">
        <f>SUBTOTAL(9,O9:O47)</f>
        <v>0</v>
      </c>
      <c r="P8" s="80">
        <f>SUBTOTAL(9,P9:P47)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79"/>
      <c r="I9" s="117"/>
      <c r="J9" s="514"/>
      <c r="K9" s="514"/>
      <c r="L9" s="514"/>
      <c r="M9" s="514"/>
      <c r="N9" s="514"/>
      <c r="O9" s="514"/>
      <c r="P9" s="515"/>
    </row>
    <row r="10" spans="1:16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209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ht="24" x14ac:dyDescent="0.25">
      <c r="A11" s="73"/>
      <c r="B11" s="73"/>
      <c r="C11" s="87"/>
      <c r="D11" s="87"/>
      <c r="E11" s="87"/>
      <c r="F11" s="98" t="str">
        <f>G11</f>
        <v>9.1</v>
      </c>
      <c r="G11" s="70" t="str">
        <f>$G$2&amp;F10</f>
        <v>9.1</v>
      </c>
      <c r="H11" s="455" t="s">
        <v>300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9.1</v>
      </c>
      <c r="G12" s="14"/>
      <c r="H12" s="15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MAX(A13:A15)</f>
        <v>1</v>
      </c>
      <c r="C13" s="88">
        <f>SUM(L13:L15)</f>
        <v>0</v>
      </c>
      <c r="D13" s="88">
        <f>SUM(O13:O15)</f>
        <v>0</v>
      </c>
      <c r="E13" s="88">
        <f>D13-C13</f>
        <v>0</v>
      </c>
      <c r="F13" s="94" t="str">
        <f t="shared" ref="F13:F18" si="0">F12</f>
        <v>9.1</v>
      </c>
      <c r="G13" s="9" t="s">
        <v>5</v>
      </c>
      <c r="H13" s="10" t="s">
        <v>6</v>
      </c>
      <c r="I13" s="461">
        <f>IF(A13&lt;&gt;"",A13/B13*2,"")</f>
        <v>0</v>
      </c>
      <c r="J13" s="412"/>
      <c r="K13" s="472" t="str">
        <f>IF(J13&lt;&gt;"","x","")</f>
        <v/>
      </c>
      <c r="L13" s="123" t="str">
        <f>IF(J13="","",I13)</f>
        <v/>
      </c>
      <c r="M13" s="412"/>
      <c r="N13" s="472" t="str">
        <f>IF(M13&lt;&gt;"","x","")</f>
        <v/>
      </c>
      <c r="O13" s="483" t="str">
        <f>IF(N13="","",I13)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>B13</f>
        <v>1</v>
      </c>
      <c r="C14" s="83"/>
      <c r="D14" s="83"/>
      <c r="E14" s="89">
        <f>E13</f>
        <v>0</v>
      </c>
      <c r="F14" s="94" t="str">
        <f>F13</f>
        <v>9.1</v>
      </c>
      <c r="G14" s="448" t="s">
        <v>7</v>
      </c>
      <c r="H14" s="1" t="s">
        <v>210</v>
      </c>
      <c r="I14" s="462">
        <f>IF(A14&lt;&gt;"",A14/B14*2,"")</f>
        <v>2</v>
      </c>
      <c r="J14" s="208"/>
      <c r="K14" s="473" t="str">
        <f>IF(J14&lt;&gt;"","x","")</f>
        <v/>
      </c>
      <c r="L14" s="124" t="str">
        <f>IF(J14="","",I14)</f>
        <v/>
      </c>
      <c r="M14" s="411"/>
      <c r="N14" s="473" t="str">
        <f>IF(M14&lt;&gt;"","x","")</f>
        <v/>
      </c>
      <c r="O14" s="484" t="str">
        <f>IF(N14="","",I14)</f>
        <v/>
      </c>
      <c r="P14" s="151" t="str">
        <f>IF(AND(O14&lt;&gt;"",E14&gt;=0),E14,"")</f>
        <v/>
      </c>
    </row>
    <row r="15" spans="1:16" x14ac:dyDescent="0.25">
      <c r="A15" s="105"/>
      <c r="B15" s="105"/>
      <c r="C15" s="106"/>
      <c r="D15" s="106"/>
      <c r="E15" s="106"/>
      <c r="F15" s="94" t="str">
        <f t="shared" si="0"/>
        <v>9.1</v>
      </c>
      <c r="G15" s="125" t="str">
        <f>"odd. B "&amp;F15</f>
        <v>odd. B 9.1</v>
      </c>
      <c r="H15" s="126" t="s">
        <v>16</v>
      </c>
      <c r="I15" s="127"/>
      <c r="J15" s="127"/>
      <c r="K15" s="127"/>
      <c r="L15" s="128"/>
      <c r="M15" s="127"/>
      <c r="N15" s="127"/>
      <c r="O15" s="128"/>
      <c r="P15" s="129"/>
    </row>
    <row r="16" spans="1:16" x14ac:dyDescent="0.25">
      <c r="A16" s="109"/>
      <c r="B16" s="109"/>
      <c r="C16" s="109"/>
      <c r="D16" s="109"/>
      <c r="E16" s="109"/>
      <c r="F16" s="94" t="str">
        <f t="shared" si="0"/>
        <v>9.1</v>
      </c>
      <c r="G16" s="130"/>
      <c r="H16" s="474"/>
      <c r="I16" s="475"/>
      <c r="J16" s="475"/>
      <c r="K16" s="475"/>
      <c r="L16" s="475"/>
      <c r="M16" s="475"/>
      <c r="N16" s="475"/>
      <c r="O16" s="475"/>
      <c r="P16" s="476"/>
    </row>
    <row r="17" spans="1:16" x14ac:dyDescent="0.25">
      <c r="A17" s="16"/>
      <c r="B17" s="16"/>
      <c r="C17" s="90"/>
      <c r="D17" s="90"/>
      <c r="E17" s="90"/>
      <c r="F17" s="94" t="str">
        <f t="shared" si="0"/>
        <v>9.1</v>
      </c>
      <c r="G17" s="141" t="str">
        <f>"odd. C "&amp;F17</f>
        <v>odd. C 9.1</v>
      </c>
      <c r="H17" s="142" t="s">
        <v>17</v>
      </c>
      <c r="I17" s="143"/>
      <c r="J17" s="143"/>
      <c r="K17" s="143"/>
      <c r="L17" s="144"/>
      <c r="M17" s="143"/>
      <c r="N17" s="143"/>
      <c r="O17" s="144"/>
      <c r="P17" s="145"/>
    </row>
    <row r="18" spans="1:16" ht="15.75" thickBot="1" x14ac:dyDescent="0.3">
      <c r="A18" s="107"/>
      <c r="B18" s="107"/>
      <c r="C18" s="107"/>
      <c r="D18" s="107"/>
      <c r="E18" s="107"/>
      <c r="F18" s="94" t="str">
        <f t="shared" si="0"/>
        <v>9.1</v>
      </c>
      <c r="G18" s="146"/>
      <c r="H18" s="477"/>
      <c r="I18" s="478"/>
      <c r="J18" s="478"/>
      <c r="K18" s="478"/>
      <c r="L18" s="478"/>
      <c r="M18" s="478"/>
      <c r="N18" s="478"/>
      <c r="O18" s="478"/>
      <c r="P18" s="479"/>
    </row>
    <row r="19" spans="1:16" collapsed="1" x14ac:dyDescent="0.25">
      <c r="A19" s="72"/>
      <c r="B19" s="72"/>
      <c r="C19" s="86"/>
      <c r="D19" s="86"/>
      <c r="E19" s="86"/>
      <c r="F19" s="95">
        <v>2</v>
      </c>
      <c r="G19" s="13" t="s">
        <v>15</v>
      </c>
      <c r="H19" s="3" t="s">
        <v>211</v>
      </c>
      <c r="I19" s="7"/>
      <c r="J19" s="152" t="str">
        <f>$J$5</f>
        <v>současný stav</v>
      </c>
      <c r="K19" s="152"/>
      <c r="L19" s="120" t="str">
        <f>$L$5</f>
        <v>současný stav</v>
      </c>
      <c r="M19" s="152" t="str">
        <f>$M$5</f>
        <v>plánovaný stav</v>
      </c>
      <c r="N19" s="152"/>
      <c r="O19" s="485" t="str">
        <f>$O$5</f>
        <v>plánovaný stav</v>
      </c>
      <c r="P19" s="147" t="str">
        <f>$P$5</f>
        <v>pokrok</v>
      </c>
    </row>
    <row r="20" spans="1:16" ht="24" x14ac:dyDescent="0.25">
      <c r="A20" s="73"/>
      <c r="B20" s="73"/>
      <c r="C20" s="87"/>
      <c r="D20" s="87"/>
      <c r="E20" s="87"/>
      <c r="F20" s="98" t="str">
        <f>G20</f>
        <v>9.2</v>
      </c>
      <c r="G20" s="70" t="str">
        <f>$G$2&amp;F19</f>
        <v>9.2</v>
      </c>
      <c r="H20" s="455" t="s">
        <v>301</v>
      </c>
      <c r="I20" s="12"/>
      <c r="J20" s="153" t="str">
        <f>$J$6</f>
        <v>výběr úrovně</v>
      </c>
      <c r="K20" s="153"/>
      <c r="L20" s="121" t="str">
        <f>$L$6</f>
        <v>bodové hodnocení</v>
      </c>
      <c r="M20" s="153" t="str">
        <f>$M$6</f>
        <v>výběr úrovně</v>
      </c>
      <c r="N20" s="153"/>
      <c r="O20" s="486" t="str">
        <f>$O$6</f>
        <v>bodové hodnocení</v>
      </c>
      <c r="P20" s="148" t="str">
        <f>$P$6</f>
        <v>bodové hodnocení</v>
      </c>
    </row>
    <row r="21" spans="1:16" ht="15.75" thickBot="1" x14ac:dyDescent="0.3">
      <c r="A21" s="74"/>
      <c r="B21" s="74"/>
      <c r="C21" s="91"/>
      <c r="D21" s="91"/>
      <c r="E21" s="91"/>
      <c r="F21" s="94" t="str">
        <f t="shared" ref="F21:F27" si="1">F20</f>
        <v>9.2</v>
      </c>
      <c r="G21" s="14"/>
      <c r="H21" s="15"/>
      <c r="I21" s="8"/>
      <c r="J21" s="154"/>
      <c r="K21" s="154"/>
      <c r="L21" s="122" t="str">
        <f>$L$7</f>
        <v>B</v>
      </c>
      <c r="M21" s="154"/>
      <c r="N21" s="154"/>
      <c r="O21" s="487"/>
      <c r="P21" s="149" t="str">
        <f>$P$7</f>
        <v>C</v>
      </c>
    </row>
    <row r="22" spans="1:16" x14ac:dyDescent="0.25">
      <c r="A22" s="69">
        <f>IF(G22="a.",0,IF(G22="b.",1,IF(G22="c.",2,IF(G22="d.",3,IF(G22="e.",4,IF(G22="f.",5,IF(G22="g.",6,IF(G22="h.",7,IF(G22="i.",8,IF(G22="j.",9,""))))))))))</f>
        <v>0</v>
      </c>
      <c r="B22" s="93">
        <f>MAX(A22:A24)</f>
        <v>1</v>
      </c>
      <c r="C22" s="88">
        <f>SUM(L22:L24)</f>
        <v>0</v>
      </c>
      <c r="D22" s="88">
        <f>SUM(O22:O24)</f>
        <v>0</v>
      </c>
      <c r="E22" s="88">
        <f>D22-C22</f>
        <v>0</v>
      </c>
      <c r="F22" s="94" t="str">
        <f t="shared" si="1"/>
        <v>9.2</v>
      </c>
      <c r="G22" s="9" t="s">
        <v>5</v>
      </c>
      <c r="H22" s="10" t="s">
        <v>6</v>
      </c>
      <c r="I22" s="461">
        <f>IF(A22&lt;&gt;"",A22/B22*2,"")</f>
        <v>0</v>
      </c>
      <c r="J22" s="412"/>
      <c r="K22" s="472" t="str">
        <f>IF(J22&lt;&gt;"","x","")</f>
        <v/>
      </c>
      <c r="L22" s="123" t="str">
        <f>IF(J22="","",I22)</f>
        <v/>
      </c>
      <c r="M22" s="207"/>
      <c r="N22" s="472" t="str">
        <f>IF(M22&lt;&gt;"","x","")</f>
        <v/>
      </c>
      <c r="O22" s="483" t="str">
        <f>IF(N22="","",I22)</f>
        <v/>
      </c>
      <c r="P22" s="150" t="str">
        <f>IF(AND(O22&lt;&gt;"",E22&gt;=0),E22,"")</f>
        <v/>
      </c>
    </row>
    <row r="23" spans="1:16" x14ac:dyDescent="0.25">
      <c r="A23" s="69">
        <f>IF(G23="a.",0,IF(G23="b.",1,IF(G23="c.",2,IF(G23="d.",3,IF(G23="e.",4,IF(G23="f.",5,IF(G23="g.",6,IF(G23="h.",7,IF(G23="i.",8,IF(G23="j.",9,""))))))))))</f>
        <v>1</v>
      </c>
      <c r="B23" s="89">
        <f>B22</f>
        <v>1</v>
      </c>
      <c r="C23" s="83"/>
      <c r="D23" s="83"/>
      <c r="E23" s="89">
        <f>E22</f>
        <v>0</v>
      </c>
      <c r="F23" s="94" t="str">
        <f>F22</f>
        <v>9.2</v>
      </c>
      <c r="G23" s="448" t="s">
        <v>7</v>
      </c>
      <c r="H23" s="1" t="s">
        <v>210</v>
      </c>
      <c r="I23" s="462">
        <f>IF(A23&lt;&gt;"",A23/B23*2,"")</f>
        <v>2</v>
      </c>
      <c r="J23" s="208"/>
      <c r="K23" s="473" t="str">
        <f>IF(J23&lt;&gt;"","x","")</f>
        <v/>
      </c>
      <c r="L23" s="124" t="str">
        <f>IF(J23="","",I23)</f>
        <v/>
      </c>
      <c r="M23" s="411"/>
      <c r="N23" s="473" t="str">
        <f>IF(M23&lt;&gt;"","x","")</f>
        <v/>
      </c>
      <c r="O23" s="484" t="str">
        <f>IF(N23="","",I23)</f>
        <v/>
      </c>
      <c r="P23" s="151" t="str">
        <f>IF(AND(O23&lt;&gt;"",E23&gt;=0),E23,"")</f>
        <v/>
      </c>
    </row>
    <row r="24" spans="1:16" x14ac:dyDescent="0.25">
      <c r="A24" s="105"/>
      <c r="B24" s="105"/>
      <c r="C24" s="106"/>
      <c r="D24" s="106"/>
      <c r="E24" s="106"/>
      <c r="F24" s="94" t="str">
        <f t="shared" si="1"/>
        <v>9.2</v>
      </c>
      <c r="G24" s="125" t="str">
        <f>"odd. B "&amp;F24</f>
        <v>odd. B 9.2</v>
      </c>
      <c r="H24" s="126" t="s">
        <v>16</v>
      </c>
      <c r="I24" s="127"/>
      <c r="J24" s="127"/>
      <c r="K24" s="127"/>
      <c r="L24" s="128"/>
      <c r="M24" s="127"/>
      <c r="N24" s="127"/>
      <c r="O24" s="128"/>
      <c r="P24" s="129"/>
    </row>
    <row r="25" spans="1:16" x14ac:dyDescent="0.25">
      <c r="A25" s="109"/>
      <c r="B25" s="109"/>
      <c r="C25" s="109"/>
      <c r="D25" s="109"/>
      <c r="E25" s="109"/>
      <c r="F25" s="94" t="str">
        <f t="shared" si="1"/>
        <v>9.2</v>
      </c>
      <c r="G25" s="130"/>
      <c r="H25" s="474"/>
      <c r="I25" s="475"/>
      <c r="J25" s="475"/>
      <c r="K25" s="475"/>
      <c r="L25" s="475"/>
      <c r="M25" s="475"/>
      <c r="N25" s="475"/>
      <c r="O25" s="475"/>
      <c r="P25" s="476"/>
    </row>
    <row r="26" spans="1:16" x14ac:dyDescent="0.25">
      <c r="A26" s="16"/>
      <c r="B26" s="16"/>
      <c r="C26" s="90"/>
      <c r="D26" s="90"/>
      <c r="E26" s="90"/>
      <c r="F26" s="94" t="str">
        <f t="shared" si="1"/>
        <v>9.2</v>
      </c>
      <c r="G26" s="141" t="str">
        <f>"odd. C "&amp;F26</f>
        <v>odd. C 9.2</v>
      </c>
      <c r="H26" s="142" t="s">
        <v>17</v>
      </c>
      <c r="I26" s="143"/>
      <c r="J26" s="143"/>
      <c r="K26" s="143"/>
      <c r="L26" s="144"/>
      <c r="M26" s="143"/>
      <c r="N26" s="143"/>
      <c r="O26" s="144"/>
      <c r="P26" s="145"/>
    </row>
    <row r="27" spans="1:16" ht="15.75" thickBot="1" x14ac:dyDescent="0.3">
      <c r="A27" s="107"/>
      <c r="B27" s="107"/>
      <c r="C27" s="107"/>
      <c r="D27" s="107"/>
      <c r="E27" s="107"/>
      <c r="F27" s="94" t="str">
        <f t="shared" si="1"/>
        <v>9.2</v>
      </c>
      <c r="G27" s="146"/>
      <c r="H27" s="477"/>
      <c r="I27" s="478"/>
      <c r="J27" s="478"/>
      <c r="K27" s="478"/>
      <c r="L27" s="478"/>
      <c r="M27" s="478"/>
      <c r="N27" s="478"/>
      <c r="O27" s="478"/>
      <c r="P27" s="479"/>
    </row>
    <row r="28" spans="1:16" collapsed="1" x14ac:dyDescent="0.25">
      <c r="A28" s="72"/>
      <c r="B28" s="72"/>
      <c r="C28" s="86"/>
      <c r="D28" s="86"/>
      <c r="E28" s="86"/>
      <c r="F28" s="95">
        <v>3</v>
      </c>
      <c r="G28" s="13" t="s">
        <v>15</v>
      </c>
      <c r="H28" s="3" t="s">
        <v>212</v>
      </c>
      <c r="I28" s="7"/>
      <c r="J28" s="152" t="str">
        <f>$J$5</f>
        <v>současný stav</v>
      </c>
      <c r="K28" s="152"/>
      <c r="L28" s="120" t="str">
        <f>$L$5</f>
        <v>současný stav</v>
      </c>
      <c r="M28" s="152" t="str">
        <f>$M$5</f>
        <v>plánovaný stav</v>
      </c>
      <c r="N28" s="152"/>
      <c r="O28" s="485" t="str">
        <f>$O$5</f>
        <v>plánovaný stav</v>
      </c>
      <c r="P28" s="147" t="str">
        <f>$P$5</f>
        <v>pokrok</v>
      </c>
    </row>
    <row r="29" spans="1:16" ht="24" x14ac:dyDescent="0.25">
      <c r="A29" s="73"/>
      <c r="B29" s="73"/>
      <c r="C29" s="87"/>
      <c r="D29" s="87"/>
      <c r="E29" s="87"/>
      <c r="F29" s="98" t="str">
        <f>G29</f>
        <v>9.3</v>
      </c>
      <c r="G29" s="70" t="str">
        <f>$G$2&amp;F28</f>
        <v>9.3</v>
      </c>
      <c r="H29" s="455" t="s">
        <v>302</v>
      </c>
      <c r="I29" s="12"/>
      <c r="J29" s="153" t="str">
        <f>$J$6</f>
        <v>výběr úrovně</v>
      </c>
      <c r="K29" s="153"/>
      <c r="L29" s="121" t="str">
        <f>$L$6</f>
        <v>bodové hodnocení</v>
      </c>
      <c r="M29" s="153" t="str">
        <f>$M$6</f>
        <v>výběr úrovně</v>
      </c>
      <c r="N29" s="153"/>
      <c r="O29" s="486" t="str">
        <f>$O$6</f>
        <v>bodové hodnocení</v>
      </c>
      <c r="P29" s="148" t="str">
        <f>$P$6</f>
        <v>bodové hodnocení</v>
      </c>
    </row>
    <row r="30" spans="1:16" ht="15.75" thickBot="1" x14ac:dyDescent="0.3">
      <c r="A30" s="74"/>
      <c r="B30" s="74"/>
      <c r="C30" s="91"/>
      <c r="D30" s="91"/>
      <c r="E30" s="91"/>
      <c r="F30" s="94" t="str">
        <f t="shared" ref="F30:F37" si="2">F29</f>
        <v>9.3</v>
      </c>
      <c r="G30" s="14"/>
      <c r="H30" s="15"/>
      <c r="I30" s="8"/>
      <c r="J30" s="154"/>
      <c r="K30" s="154"/>
      <c r="L30" s="122" t="str">
        <f>$L$7</f>
        <v>B</v>
      </c>
      <c r="M30" s="154"/>
      <c r="N30" s="154"/>
      <c r="O30" s="487"/>
      <c r="P30" s="149" t="str">
        <f>$P$7</f>
        <v>C</v>
      </c>
    </row>
    <row r="31" spans="1:16" x14ac:dyDescent="0.25">
      <c r="A31" s="69">
        <f>IF(G31="a.",0,IF(G31="b.",1,IF(G31="c.",2,IF(G31="d.",3,IF(G31="e.",4,IF(G31="f.",5,IF(G31="g.",6,IF(G31="h.",7,IF(G31="i.",8,IF(G31="j.",9,""))))))))))</f>
        <v>0</v>
      </c>
      <c r="B31" s="93">
        <f>MAX(A31:A34)</f>
        <v>2</v>
      </c>
      <c r="C31" s="88">
        <f>SUM(L31:L34)</f>
        <v>0</v>
      </c>
      <c r="D31" s="88">
        <f>SUM(O31:O34)</f>
        <v>0</v>
      </c>
      <c r="E31" s="88">
        <f>D31-C31</f>
        <v>0</v>
      </c>
      <c r="F31" s="94" t="str">
        <f t="shared" si="2"/>
        <v>9.3</v>
      </c>
      <c r="G31" s="2" t="s">
        <v>5</v>
      </c>
      <c r="H31" s="1" t="s">
        <v>6</v>
      </c>
      <c r="I31" s="76">
        <f>IF(A31&lt;&gt;"",A31/B31*2,"")</f>
        <v>0</v>
      </c>
      <c r="J31" s="207"/>
      <c r="K31" s="472" t="str">
        <f>IF(J31&lt;&gt;"","x","")</f>
        <v/>
      </c>
      <c r="L31" s="123" t="str">
        <f>IF(J31="","",I31)</f>
        <v/>
      </c>
      <c r="M31" s="207"/>
      <c r="N31" s="472" t="str">
        <f>IF(M31&lt;&gt;"","x","")</f>
        <v/>
      </c>
      <c r="O31" s="483" t="str">
        <f>IF(N31="","",I31)</f>
        <v/>
      </c>
      <c r="P31" s="150" t="str">
        <f>IF(AND(O31&lt;&gt;"",E31&gt;=0),E31,"")</f>
        <v/>
      </c>
    </row>
    <row r="32" spans="1:16" x14ac:dyDescent="0.25">
      <c r="A32" s="69">
        <f>IF(G32="a.",0,IF(G32="b.",1,IF(G32="c.",2,IF(G32="d.",3,IF(G32="e.",4,IF(G32="f.",5,IF(G32="g.",6,IF(G32="h.",7,IF(G32="i.",8,IF(G32="j.",9,""))))))))))</f>
        <v>1</v>
      </c>
      <c r="B32" s="89">
        <f t="shared" ref="B32:B33" si="3">B31</f>
        <v>2</v>
      </c>
      <c r="C32" s="83"/>
      <c r="D32" s="83"/>
      <c r="E32" s="89">
        <f>E31</f>
        <v>0</v>
      </c>
      <c r="F32" s="94" t="str">
        <f t="shared" si="2"/>
        <v>9.3</v>
      </c>
      <c r="G32" s="2" t="s">
        <v>7</v>
      </c>
      <c r="H32" s="1" t="s">
        <v>193</v>
      </c>
      <c r="I32" s="76">
        <f>IF(A32&lt;&gt;"",A32/B32*2,"")</f>
        <v>1</v>
      </c>
      <c r="J32" s="411"/>
      <c r="K32" s="473" t="str">
        <f>IF(J32&lt;&gt;"","x","")</f>
        <v/>
      </c>
      <c r="L32" s="124" t="str">
        <f>IF(J32="","",I32)</f>
        <v/>
      </c>
      <c r="M32" s="411"/>
      <c r="N32" s="473" t="str">
        <f>IF(M32&lt;&gt;"","x","")</f>
        <v/>
      </c>
      <c r="O32" s="484" t="str">
        <f>IF(N32="","",I32)</f>
        <v/>
      </c>
      <c r="P32" s="151" t="str">
        <f>IF(AND(O32&lt;&gt;"",E32&gt;=0),E32,"")</f>
        <v/>
      </c>
    </row>
    <row r="33" spans="1:16" x14ac:dyDescent="0.25">
      <c r="A33" s="69">
        <f>IF(G33="a.",0,IF(G33="b.",1,IF(G33="c.",2,IF(G33="d.",3,IF(G33="e.",4,IF(G33="f.",5,IF(G33="g.",6,IF(G33="h.",7,IF(G33="i.",8,IF(G33="j.",9,""))))))))))</f>
        <v>2</v>
      </c>
      <c r="B33" s="89">
        <f t="shared" si="3"/>
        <v>2</v>
      </c>
      <c r="C33" s="83"/>
      <c r="D33" s="83"/>
      <c r="E33" s="89">
        <f>E32</f>
        <v>0</v>
      </c>
      <c r="F33" s="94" t="str">
        <f t="shared" si="2"/>
        <v>9.3</v>
      </c>
      <c r="G33" s="2" t="s">
        <v>9</v>
      </c>
      <c r="H33" s="1" t="s">
        <v>194</v>
      </c>
      <c r="I33" s="76">
        <f>IF(A33&lt;&gt;"",A33/B33*2,"")</f>
        <v>2</v>
      </c>
      <c r="J33" s="208"/>
      <c r="K33" s="473" t="str">
        <f>IF(J33&lt;&gt;"","x","")</f>
        <v/>
      </c>
      <c r="L33" s="124" t="str">
        <f>IF(J33="","",I33)</f>
        <v/>
      </c>
      <c r="M33" s="208"/>
      <c r="N33" s="473" t="str">
        <f>IF(M33&lt;&gt;"","x","")</f>
        <v/>
      </c>
      <c r="O33" s="484" t="str">
        <f>IF(N33="","",I33)</f>
        <v/>
      </c>
      <c r="P33" s="151" t="str">
        <f>IF(AND(O33&lt;&gt;"",E33&gt;=0),E33,"")</f>
        <v/>
      </c>
    </row>
    <row r="34" spans="1:16" x14ac:dyDescent="0.25">
      <c r="A34" s="105"/>
      <c r="B34" s="105"/>
      <c r="C34" s="106"/>
      <c r="D34" s="106"/>
      <c r="E34" s="106"/>
      <c r="F34" s="94" t="str">
        <f t="shared" si="2"/>
        <v>9.3</v>
      </c>
      <c r="G34" s="125" t="str">
        <f>"odd. B "&amp;F34</f>
        <v>odd. B 9.3</v>
      </c>
      <c r="H34" s="126" t="s">
        <v>16</v>
      </c>
      <c r="I34" s="127"/>
      <c r="J34" s="127"/>
      <c r="K34" s="127"/>
      <c r="L34" s="128"/>
      <c r="M34" s="127"/>
      <c r="N34" s="127"/>
      <c r="O34" s="128"/>
      <c r="P34" s="129"/>
    </row>
    <row r="35" spans="1:16" x14ac:dyDescent="0.25">
      <c r="A35" s="109"/>
      <c r="B35" s="109"/>
      <c r="C35" s="109"/>
      <c r="D35" s="109"/>
      <c r="E35" s="109"/>
      <c r="F35" s="94" t="str">
        <f t="shared" si="2"/>
        <v>9.3</v>
      </c>
      <c r="G35" s="130"/>
      <c r="H35" s="474"/>
      <c r="I35" s="475"/>
      <c r="J35" s="475"/>
      <c r="K35" s="475"/>
      <c r="L35" s="475"/>
      <c r="M35" s="475"/>
      <c r="N35" s="475"/>
      <c r="O35" s="475"/>
      <c r="P35" s="476"/>
    </row>
    <row r="36" spans="1:16" x14ac:dyDescent="0.25">
      <c r="A36" s="16"/>
      <c r="B36" s="16"/>
      <c r="C36" s="90"/>
      <c r="D36" s="90"/>
      <c r="E36" s="90"/>
      <c r="F36" s="94" t="str">
        <f t="shared" si="2"/>
        <v>9.3</v>
      </c>
      <c r="G36" s="141" t="str">
        <f>"odd. C "&amp;F36</f>
        <v>odd. C 9.3</v>
      </c>
      <c r="H36" s="142" t="s">
        <v>17</v>
      </c>
      <c r="I36" s="143"/>
      <c r="J36" s="143"/>
      <c r="K36" s="143"/>
      <c r="L36" s="144"/>
      <c r="M36" s="143"/>
      <c r="N36" s="143"/>
      <c r="O36" s="144"/>
      <c r="P36" s="145"/>
    </row>
    <row r="37" spans="1:16" ht="15.75" thickBot="1" x14ac:dyDescent="0.3">
      <c r="A37" s="107"/>
      <c r="B37" s="107"/>
      <c r="C37" s="107"/>
      <c r="D37" s="107"/>
      <c r="E37" s="107"/>
      <c r="F37" s="94" t="str">
        <f t="shared" si="2"/>
        <v>9.3</v>
      </c>
      <c r="G37" s="146"/>
      <c r="H37" s="477"/>
      <c r="I37" s="478"/>
      <c r="J37" s="478"/>
      <c r="K37" s="478"/>
      <c r="L37" s="478"/>
      <c r="M37" s="478"/>
      <c r="N37" s="478"/>
      <c r="O37" s="478"/>
      <c r="P37" s="479"/>
    </row>
    <row r="38" spans="1:16" collapsed="1" x14ac:dyDescent="0.25">
      <c r="A38" s="72"/>
      <c r="B38" s="72"/>
      <c r="C38" s="86"/>
      <c r="D38" s="86"/>
      <c r="E38" s="86"/>
      <c r="F38" s="95">
        <v>4</v>
      </c>
      <c r="G38" s="13" t="s">
        <v>15</v>
      </c>
      <c r="H38" s="3" t="s">
        <v>213</v>
      </c>
      <c r="I38" s="7"/>
      <c r="J38" s="152" t="str">
        <f>$J$5</f>
        <v>současný stav</v>
      </c>
      <c r="K38" s="152"/>
      <c r="L38" s="120" t="str">
        <f>$L$5</f>
        <v>současný stav</v>
      </c>
      <c r="M38" s="152" t="str">
        <f>$M$5</f>
        <v>plánovaný stav</v>
      </c>
      <c r="N38" s="152"/>
      <c r="O38" s="485" t="str">
        <f>$O$5</f>
        <v>plánovaný stav</v>
      </c>
      <c r="P38" s="147" t="str">
        <f>$P$5</f>
        <v>pokrok</v>
      </c>
    </row>
    <row r="39" spans="1:16" ht="24" x14ac:dyDescent="0.25">
      <c r="A39" s="73"/>
      <c r="B39" s="73"/>
      <c r="C39" s="87"/>
      <c r="D39" s="87"/>
      <c r="E39" s="87"/>
      <c r="F39" s="98" t="str">
        <f>G39</f>
        <v>9.4</v>
      </c>
      <c r="G39" s="70" t="str">
        <f>$G$2&amp;F38</f>
        <v>9.4</v>
      </c>
      <c r="H39" s="455" t="s">
        <v>303</v>
      </c>
      <c r="I39" s="12"/>
      <c r="J39" s="153" t="str">
        <f>$J$6</f>
        <v>výběr úrovně</v>
      </c>
      <c r="K39" s="153"/>
      <c r="L39" s="121" t="str">
        <f>$L$6</f>
        <v>bodové hodnocení</v>
      </c>
      <c r="M39" s="153" t="str">
        <f>$M$6</f>
        <v>výběr úrovně</v>
      </c>
      <c r="N39" s="153"/>
      <c r="O39" s="486" t="str">
        <f>$O$6</f>
        <v>bodové hodnocení</v>
      </c>
      <c r="P39" s="148" t="str">
        <f>$P$6</f>
        <v>bodové hodnocení</v>
      </c>
    </row>
    <row r="40" spans="1:16" ht="15.75" thickBot="1" x14ac:dyDescent="0.3">
      <c r="A40" s="74"/>
      <c r="B40" s="74"/>
      <c r="C40" s="91"/>
      <c r="D40" s="91"/>
      <c r="E40" s="91"/>
      <c r="F40" s="94" t="str">
        <f t="shared" ref="F40:F47" si="4">F39</f>
        <v>9.4</v>
      </c>
      <c r="G40" s="14"/>
      <c r="H40" s="15"/>
      <c r="I40" s="8"/>
      <c r="J40" s="154"/>
      <c r="K40" s="154"/>
      <c r="L40" s="122" t="str">
        <f>$L$7</f>
        <v>B</v>
      </c>
      <c r="M40" s="154"/>
      <c r="N40" s="154"/>
      <c r="O40" s="487"/>
      <c r="P40" s="149" t="str">
        <f>$P$7</f>
        <v>C</v>
      </c>
    </row>
    <row r="41" spans="1:16" x14ac:dyDescent="0.25">
      <c r="A41" s="69">
        <f>IF(G41="a.",0,IF(G41="b.",1,IF(G41="c.",2,IF(G41="d.",3,IF(G41="e.",4,IF(G41="f.",5,IF(G41="g.",6,IF(G41="h.",7,IF(G41="i.",8,IF(G41="j.",9,""))))))))))</f>
        <v>0</v>
      </c>
      <c r="B41" s="93">
        <f>MAX(A41:A44)</f>
        <v>2</v>
      </c>
      <c r="C41" s="88">
        <f>SUM(L41:L44)</f>
        <v>0</v>
      </c>
      <c r="D41" s="88">
        <f>SUM(O41:O44)</f>
        <v>0</v>
      </c>
      <c r="E41" s="88">
        <f>D41-C41</f>
        <v>0</v>
      </c>
      <c r="F41" s="94" t="str">
        <f t="shared" si="4"/>
        <v>9.4</v>
      </c>
      <c r="G41" s="2" t="s">
        <v>5</v>
      </c>
      <c r="H41" s="1" t="s">
        <v>6</v>
      </c>
      <c r="I41" s="76">
        <f>IF(A41&lt;&gt;"",A41/B41*2,"")</f>
        <v>0</v>
      </c>
      <c r="J41" s="207"/>
      <c r="K41" s="472" t="str">
        <f>IF(J41&lt;&gt;"","x","")</f>
        <v/>
      </c>
      <c r="L41" s="123" t="str">
        <f>IF(J41="","",I41)</f>
        <v/>
      </c>
      <c r="M41" s="207"/>
      <c r="N41" s="472" t="str">
        <f>IF(M41&lt;&gt;"","x","")</f>
        <v/>
      </c>
      <c r="O41" s="483" t="str">
        <f>IF(N41="","",I41)</f>
        <v/>
      </c>
      <c r="P41" s="150" t="str">
        <f>IF(AND(O41&lt;&gt;"",E41&gt;=0),E41,"")</f>
        <v/>
      </c>
    </row>
    <row r="42" spans="1:16" x14ac:dyDescent="0.25">
      <c r="A42" s="69">
        <f>IF(G42="a.",0,IF(G42="b.",1,IF(G42="c.",2,IF(G42="d.",3,IF(G42="e.",4,IF(G42="f.",5,IF(G42="g.",6,IF(G42="h.",7,IF(G42="i.",8,IF(G42="j.",9,""))))))))))</f>
        <v>1</v>
      </c>
      <c r="B42" s="89">
        <f t="shared" ref="B42:B43" si="5">B41</f>
        <v>2</v>
      </c>
      <c r="C42" s="83"/>
      <c r="D42" s="83"/>
      <c r="E42" s="89">
        <f>E41</f>
        <v>0</v>
      </c>
      <c r="F42" s="94" t="str">
        <f t="shared" si="4"/>
        <v>9.4</v>
      </c>
      <c r="G42" s="2" t="s">
        <v>7</v>
      </c>
      <c r="H42" s="1" t="s">
        <v>193</v>
      </c>
      <c r="I42" s="76">
        <f>IF(A42&lt;&gt;"",A42/B42*2,"")</f>
        <v>1</v>
      </c>
      <c r="J42" s="411"/>
      <c r="K42" s="473" t="str">
        <f>IF(J42&lt;&gt;"","x","")</f>
        <v/>
      </c>
      <c r="L42" s="124" t="str">
        <f>IF(J42="","",I42)</f>
        <v/>
      </c>
      <c r="M42" s="411"/>
      <c r="N42" s="473" t="str">
        <f>IF(M42&lt;&gt;"","x","")</f>
        <v/>
      </c>
      <c r="O42" s="484" t="str">
        <f>IF(N42="","",I42)</f>
        <v/>
      </c>
      <c r="P42" s="151" t="str">
        <f>IF(AND(O42&lt;&gt;"",E42&gt;=0),E42,"")</f>
        <v/>
      </c>
    </row>
    <row r="43" spans="1:16" x14ac:dyDescent="0.25">
      <c r="A43" s="69">
        <f>IF(G43="a.",0,IF(G43="b.",1,IF(G43="c.",2,IF(G43="d.",3,IF(G43="e.",4,IF(G43="f.",5,IF(G43="g.",6,IF(G43="h.",7,IF(G43="i.",8,IF(G43="j.",9,""))))))))))</f>
        <v>2</v>
      </c>
      <c r="B43" s="89">
        <f t="shared" si="5"/>
        <v>2</v>
      </c>
      <c r="C43" s="83"/>
      <c r="D43" s="83"/>
      <c r="E43" s="89">
        <f>E42</f>
        <v>0</v>
      </c>
      <c r="F43" s="94" t="str">
        <f t="shared" si="4"/>
        <v>9.4</v>
      </c>
      <c r="G43" s="2" t="s">
        <v>9</v>
      </c>
      <c r="H43" s="1" t="s">
        <v>194</v>
      </c>
      <c r="I43" s="76">
        <f>IF(A43&lt;&gt;"",A43/B43*2,"")</f>
        <v>2</v>
      </c>
      <c r="J43" s="208"/>
      <c r="K43" s="473" t="str">
        <f>IF(J43&lt;&gt;"","x","")</f>
        <v/>
      </c>
      <c r="L43" s="124" t="str">
        <f>IF(J43="","",I43)</f>
        <v/>
      </c>
      <c r="M43" s="208"/>
      <c r="N43" s="473" t="str">
        <f>IF(M43&lt;&gt;"","x","")</f>
        <v/>
      </c>
      <c r="O43" s="484" t="str">
        <f>IF(N43="","",I43)</f>
        <v/>
      </c>
      <c r="P43" s="151" t="str">
        <f>IF(AND(O43&lt;&gt;"",E43&gt;=0),E43,"")</f>
        <v/>
      </c>
    </row>
    <row r="44" spans="1:16" x14ac:dyDescent="0.25">
      <c r="A44" s="105"/>
      <c r="B44" s="105"/>
      <c r="C44" s="106"/>
      <c r="D44" s="106"/>
      <c r="E44" s="106"/>
      <c r="F44" s="94" t="str">
        <f t="shared" si="4"/>
        <v>9.4</v>
      </c>
      <c r="G44" s="125" t="str">
        <f>"odd. B "&amp;F44</f>
        <v>odd. B 9.4</v>
      </c>
      <c r="H44" s="126" t="s">
        <v>16</v>
      </c>
      <c r="I44" s="127"/>
      <c r="J44" s="127"/>
      <c r="K44" s="127"/>
      <c r="L44" s="128"/>
      <c r="M44" s="127"/>
      <c r="N44" s="127"/>
      <c r="O44" s="128"/>
      <c r="P44" s="129"/>
    </row>
    <row r="45" spans="1:16" x14ac:dyDescent="0.25">
      <c r="A45" s="109"/>
      <c r="B45" s="109"/>
      <c r="C45" s="109"/>
      <c r="D45" s="109"/>
      <c r="E45" s="109"/>
      <c r="F45" s="94" t="str">
        <f t="shared" si="4"/>
        <v>9.4</v>
      </c>
      <c r="G45" s="130"/>
      <c r="H45" s="474"/>
      <c r="I45" s="475"/>
      <c r="J45" s="475"/>
      <c r="K45" s="475"/>
      <c r="L45" s="475"/>
      <c r="M45" s="475"/>
      <c r="N45" s="475"/>
      <c r="O45" s="475"/>
      <c r="P45" s="476"/>
    </row>
    <row r="46" spans="1:16" x14ac:dyDescent="0.25">
      <c r="A46" s="16"/>
      <c r="B46" s="16"/>
      <c r="C46" s="90"/>
      <c r="D46" s="90"/>
      <c r="E46" s="90"/>
      <c r="F46" s="94" t="str">
        <f t="shared" si="4"/>
        <v>9.4</v>
      </c>
      <c r="G46" s="141" t="str">
        <f>"odd. C "&amp;F46</f>
        <v>odd. C 9.4</v>
      </c>
      <c r="H46" s="142" t="s">
        <v>17</v>
      </c>
      <c r="I46" s="143"/>
      <c r="J46" s="143"/>
      <c r="K46" s="143"/>
      <c r="L46" s="144"/>
      <c r="M46" s="143"/>
      <c r="N46" s="143"/>
      <c r="O46" s="144"/>
      <c r="P46" s="145"/>
    </row>
    <row r="47" spans="1:16" ht="15.75" thickBot="1" x14ac:dyDescent="0.3">
      <c r="A47" s="107"/>
      <c r="B47" s="107"/>
      <c r="C47" s="107"/>
      <c r="D47" s="107"/>
      <c r="E47" s="107"/>
      <c r="F47" s="94" t="str">
        <f t="shared" si="4"/>
        <v>9.4</v>
      </c>
      <c r="G47" s="146"/>
      <c r="H47" s="477"/>
      <c r="I47" s="478"/>
      <c r="J47" s="478"/>
      <c r="K47" s="478"/>
      <c r="L47" s="478"/>
      <c r="M47" s="478"/>
      <c r="N47" s="478"/>
      <c r="O47" s="478"/>
      <c r="P47" s="479"/>
    </row>
  </sheetData>
  <sheetProtection algorithmName="SHA-512" hashValue="uELxUikOwGdzf3M0TQbY8z02mHEWKESorIVOZNMtf2h3z5JWpx2VhpxTwSU+wYzVL5UrqGwVsaVr32VSGyWk+A==" saltValue="rtOCdXkFVVofMjYbgLa1HQ==" spinCount="100000" sheet="1" objects="1" scenarios="1" formatCells="0" formatColumns="0" formatRows="0"/>
  <mergeCells count="3">
    <mergeCell ref="J2:P2"/>
    <mergeCell ref="J9:P9"/>
    <mergeCell ref="G1:P1"/>
  </mergeCells>
  <conditionalFormatting sqref="I3">
    <cfRule type="expression" dxfId="90" priority="222">
      <formula>$J$8&lt;&gt;COUNTIF(I9:I111,2)</formula>
    </cfRule>
  </conditionalFormatting>
  <conditionalFormatting sqref="I4">
    <cfRule type="expression" dxfId="89" priority="223">
      <formula>$M$8&lt;&gt;COUNTIF(I9:I111,2)</formula>
    </cfRule>
  </conditionalFormatting>
  <conditionalFormatting sqref="G3">
    <cfRule type="expression" dxfId="88" priority="224">
      <formula>$J$8&lt;&gt;COUNTIF(I9:I111,2)</formula>
    </cfRule>
  </conditionalFormatting>
  <conditionalFormatting sqref="J3">
    <cfRule type="expression" dxfId="87" priority="225">
      <formula>$J$8&lt;&gt;COUNTIF(I9:I111,2)</formula>
    </cfRule>
  </conditionalFormatting>
  <conditionalFormatting sqref="G4">
    <cfRule type="expression" dxfId="82" priority="230">
      <formula>$M$8&lt;&gt;COUNTIF(I9:I111,2)</formula>
    </cfRule>
  </conditionalFormatting>
  <conditionalFormatting sqref="J4">
    <cfRule type="expression" dxfId="81" priority="231">
      <formula>$M$8&lt;&gt;COUNTIF(I9:I111,2)</formula>
    </cfRule>
  </conditionalFormatting>
  <conditionalFormatting sqref="H3">
    <cfRule type="expression" dxfId="76" priority="236">
      <formula>$J$8&lt;&gt;COUNTIF(I9:I111,2)</formula>
    </cfRule>
  </conditionalFormatting>
  <conditionalFormatting sqref="H4">
    <cfRule type="expression" dxfId="75" priority="237">
      <formula>$M$8&lt;&gt;COUNTIF(I9:I111,2)</formula>
    </cfRule>
  </conditionalFormatting>
  <conditionalFormatting sqref="L3">
    <cfRule type="expression" dxfId="74" priority="7">
      <formula>$J$8&lt;&gt;COUNTIF(I9:I113,2)</formula>
    </cfRule>
  </conditionalFormatting>
  <conditionalFormatting sqref="M3">
    <cfRule type="expression" dxfId="73" priority="8">
      <formula>$J$8&lt;&gt;COUNTIF(I9:I113,2)</formula>
    </cfRule>
  </conditionalFormatting>
  <conditionalFormatting sqref="P3">
    <cfRule type="expression" dxfId="72" priority="9">
      <formula>$J$8&lt;&gt;COUNTIF(I9:I113,2)</formula>
    </cfRule>
  </conditionalFormatting>
  <conditionalFormatting sqref="L4">
    <cfRule type="expression" dxfId="71" priority="10">
      <formula>$M$8&lt;&gt;COUNTIF(I9:I113,2)</formula>
    </cfRule>
  </conditionalFormatting>
  <conditionalFormatting sqref="M4">
    <cfRule type="expression" dxfId="70" priority="11">
      <formula>$M$8&lt;&gt;COUNTIF(I9:I113,2)</formula>
    </cfRule>
  </conditionalFormatting>
  <conditionalFormatting sqref="P4">
    <cfRule type="expression" dxfId="69" priority="12">
      <formula>$M$8&lt;&gt;COUNTIF(I9:I113,2)</formula>
    </cfRule>
  </conditionalFormatting>
  <conditionalFormatting sqref="K3">
    <cfRule type="expression" dxfId="68" priority="6">
      <formula>$K$8&lt;&gt;COUNTIF(I9:I113,2)</formula>
    </cfRule>
  </conditionalFormatting>
  <conditionalFormatting sqref="O3">
    <cfRule type="expression" dxfId="67" priority="4">
      <formula>$K$8&lt;&gt;COUNTIF(I9:I113,2)</formula>
    </cfRule>
  </conditionalFormatting>
  <conditionalFormatting sqref="O4">
    <cfRule type="expression" dxfId="66" priority="5">
      <formula>$N$8&lt;&gt;COUNTIF(I9:I113,2)</formula>
    </cfRule>
  </conditionalFormatting>
  <conditionalFormatting sqref="N3">
    <cfRule type="expression" dxfId="65" priority="3">
      <formula>$K$8&lt;&gt;COUNTIF(I9:I113,2)</formula>
    </cfRule>
  </conditionalFormatting>
  <conditionalFormatting sqref="K4">
    <cfRule type="expression" dxfId="64" priority="2">
      <formula>$M$8&lt;&gt;COUNTIF(I9:I113,2)</formula>
    </cfRule>
  </conditionalFormatting>
  <conditionalFormatting sqref="N4">
    <cfRule type="expression" dxfId="63" priority="1">
      <formula>$M$8&lt;&gt;COUNTIF(I9:I113,2)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zoomScale="85" zoomScaleNormal="85" workbookViewId="0">
      <pane xSplit="7" ySplit="9" topLeftCell="H25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5" width="4" style="92" hidden="1" customWidth="1" outlineLevel="1"/>
    <col min="6" max="6" width="8.85546875" style="77" hidden="1" customWidth="1" outlineLevel="1"/>
    <col min="7" max="7" width="10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16" t="s">
        <v>215</v>
      </c>
      <c r="H1" s="517"/>
      <c r="I1" s="517"/>
      <c r="J1" s="517"/>
      <c r="K1" s="517"/>
      <c r="L1" s="517"/>
      <c r="M1" s="517"/>
      <c r="N1" s="517"/>
      <c r="O1" s="517"/>
      <c r="P1" s="518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216</v>
      </c>
      <c r="H2" s="113" t="s">
        <v>214</v>
      </c>
      <c r="I2" s="114">
        <f>I3+I4</f>
        <v>0</v>
      </c>
      <c r="J2" s="512" t="str">
        <f>"/    "&amp;I8&amp;" bodů"</f>
        <v>/    8 bodů</v>
      </c>
      <c r="K2" s="512"/>
      <c r="L2" s="512"/>
      <c r="M2" s="512"/>
      <c r="N2" s="512"/>
      <c r="O2" s="512"/>
      <c r="P2" s="513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10.</v>
      </c>
      <c r="H3" s="168" t="str">
        <f>IF($J$8&lt;&gt;COUNTIF(I9:I114,2),"Počet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8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10.</v>
      </c>
      <c r="H4" s="166" t="str">
        <f>IF($M$8&lt;&gt;COUNTIF(I9:I114,2),"Počet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8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COUNTIF(I9:I57,2)*2</f>
        <v>8</v>
      </c>
      <c r="J8" s="488">
        <f>K8</f>
        <v>0</v>
      </c>
      <c r="K8" s="22">
        <f>COUNTIF(K9:K57,"x")</f>
        <v>0</v>
      </c>
      <c r="L8" s="78">
        <f>SUBTOTAL(9,L9:L57)</f>
        <v>0</v>
      </c>
      <c r="M8" s="488">
        <f>N8</f>
        <v>0</v>
      </c>
      <c r="N8" s="22">
        <f>COUNTIF(N9:N57,"x")</f>
        <v>0</v>
      </c>
      <c r="O8" s="78">
        <f>SUBTOTAL(9,O9:O57)</f>
        <v>0</v>
      </c>
      <c r="P8" s="80">
        <f>SUBTOTAL(9,P9:P57)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79"/>
      <c r="I9" s="117"/>
      <c r="J9" s="514"/>
      <c r="K9" s="514"/>
      <c r="L9" s="514"/>
      <c r="M9" s="514"/>
      <c r="N9" s="514"/>
      <c r="O9" s="514"/>
      <c r="P9" s="515"/>
    </row>
    <row r="10" spans="1:16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217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ht="24" x14ac:dyDescent="0.25">
      <c r="A11" s="73"/>
      <c r="B11" s="73"/>
      <c r="C11" s="87"/>
      <c r="D11" s="87"/>
      <c r="E11" s="87"/>
      <c r="F11" s="98" t="str">
        <f>G11</f>
        <v>10.1</v>
      </c>
      <c r="G11" s="70" t="str">
        <f>$G$2&amp;F10</f>
        <v>10.1</v>
      </c>
      <c r="H11" s="455" t="s">
        <v>299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10.1</v>
      </c>
      <c r="G12" s="14"/>
      <c r="H12" s="15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v>3</v>
      </c>
      <c r="C13" s="88">
        <f>SUM(L13:L17)</f>
        <v>0</v>
      </c>
      <c r="D13" s="88">
        <f>SUM(O13:O17)</f>
        <v>0</v>
      </c>
      <c r="E13" s="88">
        <f>D13-C13</f>
        <v>0</v>
      </c>
      <c r="F13" s="94" t="str">
        <f t="shared" ref="F13:F20" si="0">F12</f>
        <v>10.1</v>
      </c>
      <c r="G13" s="9" t="s">
        <v>5</v>
      </c>
      <c r="H13" s="10" t="s">
        <v>127</v>
      </c>
      <c r="I13" s="461">
        <f>IF(A13&lt;&gt;"",A13/B13*2,"")</f>
        <v>0</v>
      </c>
      <c r="J13" s="207"/>
      <c r="K13" s="472" t="str">
        <f>IF(J13&lt;&gt;"","x","")</f>
        <v/>
      </c>
      <c r="L13" s="123" t="str">
        <f>IF(J13="","",I13)</f>
        <v/>
      </c>
      <c r="M13" s="207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:B16" si="1">B13</f>
        <v>3</v>
      </c>
      <c r="C14" s="83"/>
      <c r="D14" s="83"/>
      <c r="E14" s="89">
        <f>E13</f>
        <v>0</v>
      </c>
      <c r="F14" s="94" t="str">
        <f t="shared" si="0"/>
        <v>10.1</v>
      </c>
      <c r="G14" s="2" t="s">
        <v>7</v>
      </c>
      <c r="H14" s="1" t="s">
        <v>220</v>
      </c>
      <c r="I14" s="462">
        <f>IF(A14&lt;&gt;"",A14/B14*2,"")</f>
        <v>0.66666666666666663</v>
      </c>
      <c r="J14" s="411"/>
      <c r="K14" s="473" t="str">
        <f>IF(J14&lt;&gt;"","x","")</f>
        <v/>
      </c>
      <c r="L14" s="124" t="str">
        <f>IF(J14="","",I14)</f>
        <v/>
      </c>
      <c r="M14" s="411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 t="shared" si="1"/>
        <v>3</v>
      </c>
      <c r="C15" s="83"/>
      <c r="D15" s="83"/>
      <c r="E15" s="89">
        <f>E14</f>
        <v>0</v>
      </c>
      <c r="F15" s="94" t="str">
        <f t="shared" si="0"/>
        <v>10.1</v>
      </c>
      <c r="G15" s="2" t="s">
        <v>9</v>
      </c>
      <c r="H15" s="1" t="s">
        <v>218</v>
      </c>
      <c r="I15" s="462">
        <f>IF(A15&lt;&gt;"",A15/B15*2,"")</f>
        <v>1.3333333333333333</v>
      </c>
      <c r="J15" s="208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6" x14ac:dyDescent="0.25">
      <c r="A16" s="69">
        <f>IF(G16="a.",0,IF(G16="b.",1,IF(G16="c.",2,IF(G16="d.",3,IF(G16="e.",4,IF(G16="f.",5,IF(G16="g.",6,IF(G16="h.",7,IF(G16="i.",8,IF(G16="j.",9,""))))))))))</f>
        <v>3</v>
      </c>
      <c r="B16" s="89">
        <f t="shared" si="1"/>
        <v>3</v>
      </c>
      <c r="C16" s="83"/>
      <c r="D16" s="83"/>
      <c r="E16" s="89">
        <f>E15</f>
        <v>0</v>
      </c>
      <c r="F16" s="94" t="str">
        <f t="shared" si="0"/>
        <v>10.1</v>
      </c>
      <c r="G16" s="2" t="s">
        <v>61</v>
      </c>
      <c r="H16" s="1" t="s">
        <v>219</v>
      </c>
      <c r="I16" s="462">
        <f>IF(A16&lt;&gt;"",A16/B16*2,"")</f>
        <v>2</v>
      </c>
      <c r="J16" s="411"/>
      <c r="K16" s="473" t="str">
        <f>IF(J16&lt;&gt;"","x","")</f>
        <v/>
      </c>
      <c r="L16" s="124" t="str">
        <f t="shared" ref="L16" si="2">IF(J16="","",I16)</f>
        <v/>
      </c>
      <c r="M16" s="411"/>
      <c r="N16" s="473" t="str">
        <f>IF(M16&lt;&gt;"","x","")</f>
        <v/>
      </c>
      <c r="O16" s="484" t="str">
        <f>IF(M16="","",I16)</f>
        <v/>
      </c>
      <c r="P16" s="151" t="str">
        <f>IF(AND(O16&lt;&gt;"",E16&gt;=0),E16,"")</f>
        <v/>
      </c>
    </row>
    <row r="17" spans="1:16" x14ac:dyDescent="0.25">
      <c r="A17" s="105"/>
      <c r="B17" s="105"/>
      <c r="C17" s="106"/>
      <c r="D17" s="106"/>
      <c r="E17" s="106"/>
      <c r="F17" s="94" t="str">
        <f t="shared" si="0"/>
        <v>10.1</v>
      </c>
      <c r="G17" s="466" t="str">
        <f>"odd. B "&amp;F17</f>
        <v>odd. B 10.1</v>
      </c>
      <c r="H17" s="126" t="s">
        <v>16</v>
      </c>
      <c r="I17" s="127"/>
      <c r="J17" s="127"/>
      <c r="K17" s="127"/>
      <c r="L17" s="128"/>
      <c r="M17" s="127"/>
      <c r="N17" s="127"/>
      <c r="O17" s="128"/>
      <c r="P17" s="129"/>
    </row>
    <row r="18" spans="1:16" ht="14.65" customHeight="1" x14ac:dyDescent="0.25">
      <c r="A18" s="109"/>
      <c r="B18" s="109"/>
      <c r="C18" s="109"/>
      <c r="D18" s="109"/>
      <c r="E18" s="109"/>
      <c r="F18" s="94" t="str">
        <f t="shared" si="0"/>
        <v>10.1</v>
      </c>
      <c r="G18" s="130"/>
      <c r="H18" s="474"/>
      <c r="I18" s="475"/>
      <c r="J18" s="475"/>
      <c r="K18" s="475"/>
      <c r="L18" s="475"/>
      <c r="M18" s="475"/>
      <c r="N18" s="475"/>
      <c r="O18" s="475"/>
      <c r="P18" s="476"/>
    </row>
    <row r="19" spans="1:16" x14ac:dyDescent="0.25">
      <c r="A19" s="16"/>
      <c r="B19" s="16"/>
      <c r="C19" s="90"/>
      <c r="D19" s="90"/>
      <c r="E19" s="90"/>
      <c r="F19" s="94" t="str">
        <f t="shared" si="0"/>
        <v>10.1</v>
      </c>
      <c r="G19" s="141" t="str">
        <f>"odd. C "&amp;F19</f>
        <v>odd. C 10.1</v>
      </c>
      <c r="H19" s="142" t="s">
        <v>17</v>
      </c>
      <c r="I19" s="143"/>
      <c r="J19" s="143"/>
      <c r="K19" s="143"/>
      <c r="L19" s="144"/>
      <c r="M19" s="143"/>
      <c r="N19" s="143"/>
      <c r="O19" s="144"/>
      <c r="P19" s="145"/>
    </row>
    <row r="20" spans="1:16" ht="15.75" thickBot="1" x14ac:dyDescent="0.3">
      <c r="A20" s="107"/>
      <c r="B20" s="107"/>
      <c r="C20" s="107"/>
      <c r="D20" s="107"/>
      <c r="E20" s="107"/>
      <c r="F20" s="94" t="str">
        <f t="shared" si="0"/>
        <v>10.1</v>
      </c>
      <c r="G20" s="146"/>
      <c r="H20" s="477"/>
      <c r="I20" s="478"/>
      <c r="J20" s="478"/>
      <c r="K20" s="478"/>
      <c r="L20" s="478"/>
      <c r="M20" s="478"/>
      <c r="N20" s="478"/>
      <c r="O20" s="478"/>
      <c r="P20" s="479"/>
    </row>
    <row r="21" spans="1:16" collapsed="1" x14ac:dyDescent="0.25">
      <c r="A21" s="72"/>
      <c r="B21" s="72"/>
      <c r="C21" s="86"/>
      <c r="D21" s="86"/>
      <c r="E21" s="86"/>
      <c r="F21" s="95">
        <v>2</v>
      </c>
      <c r="G21" s="13" t="s">
        <v>15</v>
      </c>
      <c r="H21" s="3" t="s">
        <v>285</v>
      </c>
      <c r="I21" s="7"/>
      <c r="J21" s="152" t="str">
        <f>$J$5</f>
        <v>současný stav</v>
      </c>
      <c r="K21" s="152"/>
      <c r="L21" s="120" t="str">
        <f>$L$5</f>
        <v>současný stav</v>
      </c>
      <c r="M21" s="152" t="str">
        <f>$M$5</f>
        <v>plánovaný stav</v>
      </c>
      <c r="N21" s="152"/>
      <c r="O21" s="485" t="str">
        <f>$O$5</f>
        <v>plánovaný stav</v>
      </c>
      <c r="P21" s="147" t="str">
        <f>$P$5</f>
        <v>pokrok</v>
      </c>
    </row>
    <row r="22" spans="1:16" ht="24" x14ac:dyDescent="0.25">
      <c r="A22" s="73"/>
      <c r="B22" s="73"/>
      <c r="C22" s="87"/>
      <c r="D22" s="87"/>
      <c r="E22" s="87"/>
      <c r="F22" s="98" t="str">
        <f>G22</f>
        <v>10.2</v>
      </c>
      <c r="G22" s="70" t="str">
        <f>$G$2&amp;F21</f>
        <v>10.2</v>
      </c>
      <c r="H22" s="4" t="s">
        <v>299</v>
      </c>
      <c r="I22" s="12"/>
      <c r="J22" s="153" t="str">
        <f>$J$6</f>
        <v>výběr úrovně</v>
      </c>
      <c r="K22" s="153"/>
      <c r="L22" s="121" t="str">
        <f>$L$6</f>
        <v>bodové hodnocení</v>
      </c>
      <c r="M22" s="153" t="str">
        <f>$M$6</f>
        <v>výběr úrovně</v>
      </c>
      <c r="N22" s="153"/>
      <c r="O22" s="486" t="str">
        <f>$O$6</f>
        <v>bodové hodnocení</v>
      </c>
      <c r="P22" s="148" t="str">
        <f>$P$6</f>
        <v>bodové hodnocení</v>
      </c>
    </row>
    <row r="23" spans="1:16" ht="15.75" thickBot="1" x14ac:dyDescent="0.3">
      <c r="A23" s="74"/>
      <c r="B23" s="74"/>
      <c r="C23" s="91"/>
      <c r="D23" s="91"/>
      <c r="E23" s="91"/>
      <c r="F23" s="94" t="str">
        <f t="shared" ref="F23:F24" si="3">F22</f>
        <v>10.2</v>
      </c>
      <c r="G23" s="14"/>
      <c r="H23" s="15"/>
      <c r="I23" s="8"/>
      <c r="J23" s="154"/>
      <c r="K23" s="154"/>
      <c r="L23" s="122" t="str">
        <f>$L$7</f>
        <v>B</v>
      </c>
      <c r="M23" s="154"/>
      <c r="N23" s="154"/>
      <c r="O23" s="487"/>
      <c r="P23" s="149" t="str">
        <f>$P$7</f>
        <v>C</v>
      </c>
    </row>
    <row r="24" spans="1:16" x14ac:dyDescent="0.25">
      <c r="A24" s="69">
        <f>IF(G24="a.",0,IF(G24="b.",1,IF(G24="c.",2,IF(G24="d.",3,IF(G24="e.",4,IF(G24="f.",5,IF(G24="g.",6,IF(G24="h.",7,IF(G24="i.",8,IF(G24="j.",9,""))))))))))</f>
        <v>0</v>
      </c>
      <c r="B24" s="93">
        <f>MAX(A24:A28)</f>
        <v>3</v>
      </c>
      <c r="C24" s="88">
        <f>SUM(L24:L28)</f>
        <v>0</v>
      </c>
      <c r="D24" s="88">
        <f>SUM(O24:O28)</f>
        <v>0</v>
      </c>
      <c r="E24" s="88">
        <f>D24-C24</f>
        <v>0</v>
      </c>
      <c r="F24" s="94" t="str">
        <f t="shared" si="3"/>
        <v>10.2</v>
      </c>
      <c r="G24" s="9" t="s">
        <v>5</v>
      </c>
      <c r="H24" s="10" t="s">
        <v>127</v>
      </c>
      <c r="I24" s="76">
        <f>IF(A24&lt;&gt;"",A24/B24*2,"")</f>
        <v>0</v>
      </c>
      <c r="J24" s="207"/>
      <c r="K24" s="472" t="str">
        <f>IF(J24&lt;&gt;"","x","")</f>
        <v/>
      </c>
      <c r="L24" s="123" t="str">
        <f>IF(J24="","",I24)</f>
        <v/>
      </c>
      <c r="M24" s="207"/>
      <c r="N24" s="472" t="str">
        <f>IF(M24&lt;&gt;"","x","")</f>
        <v/>
      </c>
      <c r="O24" s="483" t="str">
        <f>IF(M24="","",I24)</f>
        <v/>
      </c>
      <c r="P24" s="150" t="str">
        <f>IF(AND(O24&lt;&gt;"",E24&gt;=0),E24,"")</f>
        <v/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1</v>
      </c>
      <c r="B25" s="89">
        <f t="shared" ref="B25:B27" si="4">B24</f>
        <v>3</v>
      </c>
      <c r="C25" s="83"/>
      <c r="D25" s="83"/>
      <c r="E25" s="89">
        <f>E24</f>
        <v>0</v>
      </c>
      <c r="F25" s="94" t="str">
        <f>F22</f>
        <v>10.2</v>
      </c>
      <c r="G25" s="2" t="s">
        <v>7</v>
      </c>
      <c r="H25" s="1" t="s">
        <v>220</v>
      </c>
      <c r="I25" s="76">
        <f>IF(A25&lt;&gt;"",A25/B25*2,"")</f>
        <v>0.66666666666666663</v>
      </c>
      <c r="J25" s="411"/>
      <c r="K25" s="473" t="str">
        <f>IF(J25&lt;&gt;"","x","")</f>
        <v/>
      </c>
      <c r="L25" s="124" t="str">
        <f>IF(J25="","",I25)</f>
        <v/>
      </c>
      <c r="M25" s="411"/>
      <c r="N25" s="473" t="str">
        <f>IF(M25&lt;&gt;"","x","")</f>
        <v/>
      </c>
      <c r="O25" s="484" t="str">
        <f>IF(M25="","",I25)</f>
        <v/>
      </c>
      <c r="P25" s="151" t="str">
        <f>IF(AND(O25&lt;&gt;"",E25&gt;=0),E25,"")</f>
        <v/>
      </c>
    </row>
    <row r="26" spans="1:16" x14ac:dyDescent="0.25">
      <c r="A26" s="69">
        <f>IF(G26="a.",0,IF(G26="b.",1,IF(G26="c.",2,IF(G26="d.",3,IF(G26="e.",4,IF(G26="f.",5,IF(G26="g.",6,IF(G26="h.",7,IF(G26="i.",8,IF(G26="j.",9,""))))))))))</f>
        <v>2</v>
      </c>
      <c r="B26" s="89">
        <f t="shared" si="4"/>
        <v>3</v>
      </c>
      <c r="C26" s="83"/>
      <c r="D26" s="83"/>
      <c r="E26" s="89">
        <f>E25</f>
        <v>0</v>
      </c>
      <c r="F26" s="94" t="str">
        <f t="shared" ref="F26" si="5">F25</f>
        <v>10.2</v>
      </c>
      <c r="G26" s="2" t="s">
        <v>9</v>
      </c>
      <c r="H26" s="1" t="s">
        <v>218</v>
      </c>
      <c r="I26" s="76">
        <f>IF(A26&lt;&gt;"",A26/B26*2,"")</f>
        <v>1.3333333333333333</v>
      </c>
      <c r="J26" s="208"/>
      <c r="K26" s="473" t="str">
        <f>IF(J26&lt;&gt;"","x","")</f>
        <v/>
      </c>
      <c r="L26" s="124" t="str">
        <f>IF(J26="","",I26)</f>
        <v/>
      </c>
      <c r="M26" s="208"/>
      <c r="N26" s="473" t="str">
        <f>IF(M26&lt;&gt;"","x","")</f>
        <v/>
      </c>
      <c r="O26" s="484" t="str">
        <f>IF(M26="","",I26)</f>
        <v/>
      </c>
      <c r="P26" s="151" t="str">
        <f>IF(AND(O26&lt;&gt;"",E26&gt;=0),E26,"")</f>
        <v/>
      </c>
    </row>
    <row r="27" spans="1:16" x14ac:dyDescent="0.25">
      <c r="A27" s="69">
        <f>IF(G27="a.",0,IF(G27="b.",1,IF(G27="c.",2,IF(G27="d.",3,IF(G27="e.",4,IF(G27="f.",5,IF(G27="g.",6,IF(G27="h.",7,IF(G27="i.",8,IF(G27="j.",9,""))))))))))</f>
        <v>3</v>
      </c>
      <c r="B27" s="89">
        <f t="shared" si="4"/>
        <v>3</v>
      </c>
      <c r="C27" s="83"/>
      <c r="D27" s="83"/>
      <c r="E27" s="89">
        <f>E26</f>
        <v>0</v>
      </c>
      <c r="F27" s="94" t="str">
        <f>F24</f>
        <v>10.2</v>
      </c>
      <c r="G27" s="2" t="s">
        <v>61</v>
      </c>
      <c r="H27" s="1" t="s">
        <v>219</v>
      </c>
      <c r="I27" s="76">
        <f>IF(A27&lt;&gt;"",A27/B27*2,"")</f>
        <v>2</v>
      </c>
      <c r="J27" s="208"/>
      <c r="K27" s="473" t="str">
        <f>IF(J27&lt;&gt;"","x","")</f>
        <v/>
      </c>
      <c r="L27" s="124" t="str">
        <f>IF(J27="","",I27)</f>
        <v/>
      </c>
      <c r="M27" s="411"/>
      <c r="N27" s="473" t="str">
        <f>IF(M27&lt;&gt;"","x","")</f>
        <v/>
      </c>
      <c r="O27" s="484" t="str">
        <f>IF(M27="","",I27)</f>
        <v/>
      </c>
      <c r="P27" s="151" t="str">
        <f>IF(AND(O27&lt;&gt;"",E27&gt;=0),E27,"")</f>
        <v/>
      </c>
    </row>
    <row r="28" spans="1:16" x14ac:dyDescent="0.25">
      <c r="A28" s="105"/>
      <c r="B28" s="105"/>
      <c r="C28" s="106"/>
      <c r="D28" s="106"/>
      <c r="E28" s="106"/>
      <c r="F28" s="94" t="str">
        <f t="shared" ref="F28:F31" si="6">F25</f>
        <v>10.2</v>
      </c>
      <c r="G28" s="125" t="str">
        <f>"odd. B "&amp;F28</f>
        <v>odd. B 10.2</v>
      </c>
      <c r="H28" s="126" t="s">
        <v>16</v>
      </c>
      <c r="I28" s="127"/>
      <c r="J28" s="127"/>
      <c r="K28" s="127"/>
      <c r="L28" s="128"/>
      <c r="M28" s="127"/>
      <c r="N28" s="127"/>
      <c r="O28" s="128"/>
      <c r="P28" s="129"/>
    </row>
    <row r="29" spans="1:16" x14ac:dyDescent="0.25">
      <c r="A29" s="109"/>
      <c r="B29" s="109"/>
      <c r="C29" s="109"/>
      <c r="D29" s="109"/>
      <c r="E29" s="109"/>
      <c r="F29" s="94" t="str">
        <f t="shared" si="6"/>
        <v>10.2</v>
      </c>
      <c r="G29" s="130"/>
      <c r="H29" s="474"/>
      <c r="I29" s="475"/>
      <c r="J29" s="475"/>
      <c r="K29" s="475"/>
      <c r="L29" s="475"/>
      <c r="M29" s="475"/>
      <c r="N29" s="475"/>
      <c r="O29" s="475"/>
      <c r="P29" s="476"/>
    </row>
    <row r="30" spans="1:16" x14ac:dyDescent="0.25">
      <c r="A30" s="16"/>
      <c r="B30" s="16"/>
      <c r="C30" s="90"/>
      <c r="D30" s="90"/>
      <c r="E30" s="90"/>
      <c r="F30" s="94" t="str">
        <f t="shared" si="6"/>
        <v>10.2</v>
      </c>
      <c r="G30" s="141" t="str">
        <f>"odd. C "&amp;F30</f>
        <v>odd. C 10.2</v>
      </c>
      <c r="H30" s="142" t="s">
        <v>17</v>
      </c>
      <c r="I30" s="143"/>
      <c r="J30" s="143"/>
      <c r="K30" s="143"/>
      <c r="L30" s="144"/>
      <c r="M30" s="143"/>
      <c r="N30" s="143"/>
      <c r="O30" s="144"/>
      <c r="P30" s="145"/>
    </row>
    <row r="31" spans="1:16" ht="15.75" thickBot="1" x14ac:dyDescent="0.3">
      <c r="A31" s="107"/>
      <c r="B31" s="107"/>
      <c r="C31" s="107"/>
      <c r="D31" s="107"/>
      <c r="E31" s="107"/>
      <c r="F31" s="94" t="str">
        <f t="shared" si="6"/>
        <v>10.2</v>
      </c>
      <c r="G31" s="146"/>
      <c r="H31" s="477"/>
      <c r="I31" s="478"/>
      <c r="J31" s="478"/>
      <c r="K31" s="478"/>
      <c r="L31" s="478"/>
      <c r="M31" s="478"/>
      <c r="N31" s="478"/>
      <c r="O31" s="478"/>
      <c r="P31" s="479"/>
    </row>
    <row r="32" spans="1:16" collapsed="1" x14ac:dyDescent="0.25">
      <c r="A32" s="72"/>
      <c r="B32" s="72"/>
      <c r="C32" s="86"/>
      <c r="D32" s="86"/>
      <c r="E32" s="86"/>
      <c r="F32" s="95">
        <v>3</v>
      </c>
      <c r="G32" s="13" t="s">
        <v>15</v>
      </c>
      <c r="H32" s="3" t="s">
        <v>296</v>
      </c>
      <c r="I32" s="7"/>
      <c r="J32" s="152" t="str">
        <f>$J$5</f>
        <v>současný stav</v>
      </c>
      <c r="K32" s="152"/>
      <c r="L32" s="120" t="str">
        <f>$L$5</f>
        <v>současný stav</v>
      </c>
      <c r="M32" s="152" t="str">
        <f>$M$5</f>
        <v>plánovaný stav</v>
      </c>
      <c r="N32" s="152"/>
      <c r="O32" s="485" t="str">
        <f>$O$5</f>
        <v>plánovaný stav</v>
      </c>
      <c r="P32" s="147" t="str">
        <f>$P$5</f>
        <v>pokrok</v>
      </c>
    </row>
    <row r="33" spans="1:16" ht="24" x14ac:dyDescent="0.25">
      <c r="A33" s="73"/>
      <c r="B33" s="73"/>
      <c r="C33" s="87"/>
      <c r="D33" s="87"/>
      <c r="E33" s="87"/>
      <c r="F33" s="98" t="str">
        <f>G33</f>
        <v>10.3</v>
      </c>
      <c r="G33" s="70" t="str">
        <f>$G$2&amp;F32</f>
        <v>10.3</v>
      </c>
      <c r="H33" s="455" t="s">
        <v>325</v>
      </c>
      <c r="I33" s="12"/>
      <c r="J33" s="153" t="str">
        <f>$J$6</f>
        <v>výběr úrovně</v>
      </c>
      <c r="K33" s="153"/>
      <c r="L33" s="121" t="str">
        <f>$L$6</f>
        <v>bodové hodnocení</v>
      </c>
      <c r="M33" s="153" t="str">
        <f>$M$6</f>
        <v>výběr úrovně</v>
      </c>
      <c r="N33" s="153"/>
      <c r="O33" s="486" t="str">
        <f>$O$6</f>
        <v>bodové hodnocení</v>
      </c>
      <c r="P33" s="148" t="str">
        <f>$P$6</f>
        <v>bodové hodnocení</v>
      </c>
    </row>
    <row r="34" spans="1:16" ht="0.75" customHeight="1" thickBot="1" x14ac:dyDescent="0.3">
      <c r="A34" s="74"/>
      <c r="B34" s="74"/>
      <c r="C34" s="91"/>
      <c r="D34" s="91"/>
      <c r="E34" s="91"/>
      <c r="F34" s="94" t="str">
        <f t="shared" ref="F34:F44" si="7">F33</f>
        <v>10.3</v>
      </c>
      <c r="G34" s="14"/>
      <c r="H34" s="15"/>
      <c r="I34" s="8"/>
      <c r="J34" s="154"/>
      <c r="K34" s="154"/>
      <c r="L34" s="122" t="str">
        <f>$L$7</f>
        <v>B</v>
      </c>
      <c r="M34" s="154"/>
      <c r="N34" s="154"/>
      <c r="O34" s="487"/>
      <c r="P34" s="149" t="str">
        <f>$P$7</f>
        <v>C</v>
      </c>
    </row>
    <row r="35" spans="1:16" x14ac:dyDescent="0.25">
      <c r="A35" s="69">
        <f t="shared" ref="A35:A40" si="8">IF(G35="a.",0,IF(G35="b.",1,IF(G35="c.",2,IF(G35="d.",3,IF(G35="e.",4,IF(G35="f.",5,IF(G35="g.",6,IF(G35="h.",7,IF(G35="i.",8,IF(G35="j.",9,""))))))))))</f>
        <v>0</v>
      </c>
      <c r="B35" s="93">
        <f>MAX(A35:A41)</f>
        <v>5</v>
      </c>
      <c r="C35" s="88">
        <f>SUM(L35:L41)</f>
        <v>0</v>
      </c>
      <c r="D35" s="88">
        <f>SUM(O35:O41)</f>
        <v>0</v>
      </c>
      <c r="E35" s="88">
        <f>D35-C35</f>
        <v>0</v>
      </c>
      <c r="F35" s="94" t="str">
        <f t="shared" si="7"/>
        <v>10.3</v>
      </c>
      <c r="G35" s="2" t="s">
        <v>5</v>
      </c>
      <c r="H35" s="451" t="s">
        <v>286</v>
      </c>
      <c r="I35" s="76">
        <f t="shared" ref="I35:I40" si="9">IF(A35&lt;&gt;"",A35/B35*2,"")</f>
        <v>0</v>
      </c>
      <c r="J35" s="207"/>
      <c r="K35" s="472" t="str">
        <f>IF(J35&lt;&gt;"","x","")</f>
        <v/>
      </c>
      <c r="L35" s="123" t="str">
        <f t="shared" ref="L35:L40" si="10">IF(J35="","",I35)</f>
        <v/>
      </c>
      <c r="M35" s="207"/>
      <c r="N35" s="472" t="str">
        <f>IF(M35&lt;&gt;"","x","")</f>
        <v/>
      </c>
      <c r="O35" s="483" t="str">
        <f>IF(M35="","",I35)</f>
        <v/>
      </c>
      <c r="P35" s="150" t="str">
        <f t="shared" ref="P35:P40" si="11">IF(AND(O35&lt;&gt;"",E35&gt;=0),E35,"")</f>
        <v/>
      </c>
    </row>
    <row r="36" spans="1:16" x14ac:dyDescent="0.25">
      <c r="A36" s="69">
        <f t="shared" si="8"/>
        <v>1</v>
      </c>
      <c r="B36" s="89">
        <f t="shared" ref="B36" si="12">B35</f>
        <v>5</v>
      </c>
      <c r="C36" s="83"/>
      <c r="D36" s="83"/>
      <c r="E36" s="89">
        <f>E35</f>
        <v>0</v>
      </c>
      <c r="F36" s="94" t="str">
        <f t="shared" si="7"/>
        <v>10.3</v>
      </c>
      <c r="G36" s="2" t="s">
        <v>7</v>
      </c>
      <c r="H36" s="451" t="s">
        <v>221</v>
      </c>
      <c r="I36" s="76">
        <f t="shared" si="9"/>
        <v>0.4</v>
      </c>
      <c r="J36" s="411"/>
      <c r="K36" s="473" t="str">
        <f>IF(J36&lt;&gt;"","x","")</f>
        <v/>
      </c>
      <c r="L36" s="124" t="str">
        <f t="shared" si="10"/>
        <v/>
      </c>
      <c r="M36" s="208"/>
      <c r="N36" s="473" t="str">
        <f>IF(M36&lt;&gt;"","x","")</f>
        <v/>
      </c>
      <c r="O36" s="484" t="str">
        <f>IF(M36="","",I36)</f>
        <v/>
      </c>
      <c r="P36" s="151" t="str">
        <f t="shared" si="11"/>
        <v/>
      </c>
    </row>
    <row r="37" spans="1:16" x14ac:dyDescent="0.25">
      <c r="A37" s="69">
        <f t="shared" si="8"/>
        <v>2</v>
      </c>
      <c r="B37" s="89">
        <f>B35</f>
        <v>5</v>
      </c>
      <c r="C37" s="83"/>
      <c r="D37" s="83"/>
      <c r="E37" s="89">
        <f>E35</f>
        <v>0</v>
      </c>
      <c r="F37" s="94" t="str">
        <f>F35</f>
        <v>10.3</v>
      </c>
      <c r="G37" s="2" t="s">
        <v>9</v>
      </c>
      <c r="H37" s="451" t="s">
        <v>297</v>
      </c>
      <c r="I37" s="76">
        <f t="shared" si="9"/>
        <v>0.8</v>
      </c>
      <c r="J37" s="208"/>
      <c r="K37" s="473" t="str">
        <f>IF(J37&lt;&gt;"","x","")</f>
        <v/>
      </c>
      <c r="L37" s="124" t="str">
        <f t="shared" si="10"/>
        <v/>
      </c>
      <c r="M37" s="208"/>
      <c r="N37" s="473" t="str">
        <f>IF(M37&lt;&gt;"","x","")</f>
        <v/>
      </c>
      <c r="O37" s="484" t="str">
        <f>IF(M37="","",I37)</f>
        <v/>
      </c>
      <c r="P37" s="151" t="str">
        <f t="shared" si="11"/>
        <v/>
      </c>
    </row>
    <row r="38" spans="1:16" x14ac:dyDescent="0.25">
      <c r="A38" s="69">
        <f t="shared" si="8"/>
        <v>3</v>
      </c>
      <c r="B38" s="89">
        <f>B35</f>
        <v>5</v>
      </c>
      <c r="C38" s="83"/>
      <c r="D38" s="83"/>
      <c r="E38" s="89">
        <f>E35</f>
        <v>0</v>
      </c>
      <c r="F38" s="94" t="str">
        <f>F35</f>
        <v>10.3</v>
      </c>
      <c r="G38" s="2" t="s">
        <v>61</v>
      </c>
      <c r="H38" s="451" t="s">
        <v>288</v>
      </c>
      <c r="I38" s="76">
        <f t="shared" si="9"/>
        <v>1.2</v>
      </c>
      <c r="J38" s="208"/>
      <c r="K38" s="473" t="str">
        <f>IF(J38&lt;&gt;"","x","")</f>
        <v/>
      </c>
      <c r="L38" s="124" t="str">
        <f t="shared" si="10"/>
        <v/>
      </c>
      <c r="M38" s="411"/>
      <c r="N38" s="473" t="str">
        <f>IF(M38&lt;&gt;"","x","")</f>
        <v/>
      </c>
      <c r="O38" s="484" t="str">
        <f>IF(M38="","",I38)</f>
        <v/>
      </c>
      <c r="P38" s="151" t="str">
        <f t="shared" si="11"/>
        <v/>
      </c>
    </row>
    <row r="39" spans="1:16" x14ac:dyDescent="0.25">
      <c r="A39" s="69">
        <f t="shared" si="8"/>
        <v>4</v>
      </c>
      <c r="B39" s="89">
        <f t="shared" ref="B39" si="13">B36</f>
        <v>5</v>
      </c>
      <c r="C39" s="83"/>
      <c r="D39" s="83"/>
      <c r="E39" s="89">
        <f t="shared" ref="E39:F39" si="14">E36</f>
        <v>0</v>
      </c>
      <c r="F39" s="94" t="str">
        <f t="shared" si="14"/>
        <v>10.3</v>
      </c>
      <c r="G39" s="2" t="s">
        <v>82</v>
      </c>
      <c r="H39" s="451" t="s">
        <v>289</v>
      </c>
      <c r="I39" s="76">
        <f t="shared" si="9"/>
        <v>1.6</v>
      </c>
      <c r="J39" s="208"/>
      <c r="K39" s="473" t="str">
        <f t="shared" ref="K39:K40" si="15">IF(J39&lt;&gt;"","x","")</f>
        <v/>
      </c>
      <c r="L39" s="124" t="str">
        <f t="shared" si="10"/>
        <v/>
      </c>
      <c r="M39" s="411"/>
      <c r="N39" s="473" t="str">
        <f t="shared" ref="N39:N40" si="16">IF(M39&lt;&gt;"","x","")</f>
        <v/>
      </c>
      <c r="O39" s="484" t="str">
        <f>IF(M39="","",I39)</f>
        <v/>
      </c>
      <c r="P39" s="151" t="str">
        <f t="shared" si="11"/>
        <v/>
      </c>
    </row>
    <row r="40" spans="1:16" x14ac:dyDescent="0.25">
      <c r="A40" s="69">
        <f t="shared" si="8"/>
        <v>5</v>
      </c>
      <c r="B40" s="89">
        <f>B36</f>
        <v>5</v>
      </c>
      <c r="C40" s="83"/>
      <c r="D40" s="83"/>
      <c r="E40" s="89">
        <f>E36</f>
        <v>0</v>
      </c>
      <c r="F40" s="94" t="str">
        <f>F36</f>
        <v>10.3</v>
      </c>
      <c r="G40" s="2" t="s">
        <v>287</v>
      </c>
      <c r="H40" s="451" t="s">
        <v>290</v>
      </c>
      <c r="I40" s="76">
        <f t="shared" si="9"/>
        <v>2</v>
      </c>
      <c r="J40" s="208"/>
      <c r="K40" s="473" t="str">
        <f t="shared" si="15"/>
        <v/>
      </c>
      <c r="L40" s="124" t="str">
        <f t="shared" si="10"/>
        <v/>
      </c>
      <c r="M40" s="411"/>
      <c r="N40" s="473" t="str">
        <f t="shared" si="16"/>
        <v/>
      </c>
      <c r="O40" s="484" t="str">
        <f>IF(M40="","",I40)</f>
        <v/>
      </c>
      <c r="P40" s="151" t="str">
        <f t="shared" si="11"/>
        <v/>
      </c>
    </row>
    <row r="41" spans="1:16" x14ac:dyDescent="0.25">
      <c r="A41" s="105"/>
      <c r="B41" s="105"/>
      <c r="C41" s="106"/>
      <c r="D41" s="106"/>
      <c r="E41" s="106"/>
      <c r="F41" s="94" t="str">
        <f t="shared" si="7"/>
        <v>10.3</v>
      </c>
      <c r="G41" s="125" t="str">
        <f>"odd. B "&amp;F41</f>
        <v>odd. B 10.3</v>
      </c>
      <c r="H41" s="126" t="s">
        <v>16</v>
      </c>
      <c r="I41" s="127"/>
      <c r="J41" s="127"/>
      <c r="K41" s="127"/>
      <c r="L41" s="128"/>
      <c r="M41" s="127"/>
      <c r="N41" s="127"/>
      <c r="O41" s="128"/>
      <c r="P41" s="129"/>
    </row>
    <row r="42" spans="1:16" x14ac:dyDescent="0.25">
      <c r="A42" s="109"/>
      <c r="B42" s="109"/>
      <c r="C42" s="109"/>
      <c r="D42" s="109"/>
      <c r="E42" s="109"/>
      <c r="F42" s="94" t="str">
        <f t="shared" si="7"/>
        <v>10.3</v>
      </c>
      <c r="G42" s="130"/>
      <c r="H42" s="474"/>
      <c r="I42" s="475"/>
      <c r="J42" s="475"/>
      <c r="K42" s="475"/>
      <c r="L42" s="475"/>
      <c r="M42" s="475"/>
      <c r="N42" s="475"/>
      <c r="O42" s="475"/>
      <c r="P42" s="476"/>
    </row>
    <row r="43" spans="1:16" x14ac:dyDescent="0.25">
      <c r="A43" s="16"/>
      <c r="B43" s="16"/>
      <c r="C43" s="90"/>
      <c r="D43" s="90"/>
      <c r="E43" s="90"/>
      <c r="F43" s="94" t="str">
        <f t="shared" si="7"/>
        <v>10.3</v>
      </c>
      <c r="G43" s="141" t="str">
        <f>"odd. B "&amp;F28</f>
        <v>odd. B 10.2</v>
      </c>
      <c r="H43" s="142" t="s">
        <v>17</v>
      </c>
      <c r="I43" s="143"/>
      <c r="J43" s="143"/>
      <c r="K43" s="143"/>
      <c r="L43" s="144"/>
      <c r="M43" s="143"/>
      <c r="N43" s="143"/>
      <c r="O43" s="144"/>
      <c r="P43" s="145"/>
    </row>
    <row r="44" spans="1:16" ht="15.75" thickBot="1" x14ac:dyDescent="0.3">
      <c r="A44" s="107"/>
      <c r="B44" s="107"/>
      <c r="C44" s="107"/>
      <c r="D44" s="107"/>
      <c r="E44" s="107"/>
      <c r="F44" s="94" t="str">
        <f t="shared" si="7"/>
        <v>10.3</v>
      </c>
      <c r="G44" s="146"/>
      <c r="H44" s="477"/>
      <c r="I44" s="478"/>
      <c r="J44" s="478"/>
      <c r="K44" s="478"/>
      <c r="L44" s="478"/>
      <c r="M44" s="478"/>
      <c r="N44" s="478"/>
      <c r="O44" s="478"/>
      <c r="P44" s="479"/>
    </row>
    <row r="45" spans="1:16" collapsed="1" x14ac:dyDescent="0.25">
      <c r="A45" s="72"/>
      <c r="B45" s="72"/>
      <c r="C45" s="86"/>
      <c r="D45" s="86"/>
      <c r="E45" s="86"/>
      <c r="F45" s="95">
        <v>4</v>
      </c>
      <c r="G45" s="13" t="s">
        <v>15</v>
      </c>
      <c r="H45" s="3" t="s">
        <v>284</v>
      </c>
      <c r="I45" s="7"/>
      <c r="J45" s="152" t="str">
        <f>$J$5</f>
        <v>současný stav</v>
      </c>
      <c r="K45" s="152"/>
      <c r="L45" s="120" t="str">
        <f>$L$5</f>
        <v>současný stav</v>
      </c>
      <c r="M45" s="152" t="str">
        <f>$M$5</f>
        <v>plánovaný stav</v>
      </c>
      <c r="N45" s="152"/>
      <c r="O45" s="485" t="str">
        <f>$O$5</f>
        <v>plánovaný stav</v>
      </c>
      <c r="P45" s="147" t="str">
        <f>$P$5</f>
        <v>pokrok</v>
      </c>
    </row>
    <row r="46" spans="1:16" x14ac:dyDescent="0.25">
      <c r="A46" s="73"/>
      <c r="B46" s="73"/>
      <c r="C46" s="87"/>
      <c r="D46" s="87"/>
      <c r="E46" s="87"/>
      <c r="F46" s="98" t="str">
        <f>G46</f>
        <v>10.4</v>
      </c>
      <c r="G46" s="70" t="str">
        <f>$G$2&amp;F45</f>
        <v>10.4</v>
      </c>
      <c r="H46" s="455" t="s">
        <v>326</v>
      </c>
      <c r="I46" s="12"/>
      <c r="J46" s="153" t="str">
        <f>$J$6</f>
        <v>výběr úrovně</v>
      </c>
      <c r="K46" s="153"/>
      <c r="L46" s="121" t="str">
        <f>$L$6</f>
        <v>bodové hodnocení</v>
      </c>
      <c r="M46" s="153" t="str">
        <f>$M$6</f>
        <v>výběr úrovně</v>
      </c>
      <c r="N46" s="153"/>
      <c r="O46" s="486" t="str">
        <f>$O$6</f>
        <v>bodové hodnocení</v>
      </c>
      <c r="P46" s="148" t="str">
        <f>$P$6</f>
        <v>bodové hodnocení</v>
      </c>
    </row>
    <row r="47" spans="1:16" ht="15.75" thickBot="1" x14ac:dyDescent="0.3">
      <c r="A47" s="74"/>
      <c r="B47" s="74"/>
      <c r="C47" s="91"/>
      <c r="D47" s="91"/>
      <c r="E47" s="91"/>
      <c r="F47" s="94" t="str">
        <f t="shared" ref="F47:F57" si="17">F46</f>
        <v>10.4</v>
      </c>
      <c r="G47" s="14"/>
      <c r="H47" s="15"/>
      <c r="I47" s="8"/>
      <c r="J47" s="154"/>
      <c r="K47" s="154"/>
      <c r="L47" s="122" t="str">
        <f>$L$7</f>
        <v>B</v>
      </c>
      <c r="M47" s="154"/>
      <c r="N47" s="154"/>
      <c r="O47" s="487"/>
      <c r="P47" s="149" t="str">
        <f>$P$7</f>
        <v>C</v>
      </c>
    </row>
    <row r="48" spans="1:16" x14ac:dyDescent="0.25">
      <c r="A48" s="69">
        <f>IF(G48="a.",0,IF(G48="b.",1,IF(G48="c.",2,IF(G48="d.",3,IF(G48="e.",4,IF(G48="f.",5,IF(G48="g.",6,IF(G48="h.",7,IF(G48="i.",8,IF(G48="j.",9,""))))))))))</f>
        <v>0</v>
      </c>
      <c r="B48" s="93">
        <f>MAX(A48:A54)</f>
        <v>5</v>
      </c>
      <c r="C48" s="88">
        <f>SUM(L48:L54)</f>
        <v>0</v>
      </c>
      <c r="D48" s="88">
        <f>SUM(O48:O54)</f>
        <v>0</v>
      </c>
      <c r="E48" s="88">
        <f>D48-C48</f>
        <v>0</v>
      </c>
      <c r="F48" s="94" t="str">
        <f t="shared" si="17"/>
        <v>10.4</v>
      </c>
      <c r="G48" s="2" t="s">
        <v>5</v>
      </c>
      <c r="H48" s="451" t="s">
        <v>127</v>
      </c>
      <c r="I48" s="76">
        <f>IF(A48&lt;&gt;"",A48/B48*2,"")</f>
        <v>0</v>
      </c>
      <c r="J48" s="207"/>
      <c r="K48" s="472" t="str">
        <f>IF(J48&lt;&gt;"","x","")</f>
        <v/>
      </c>
      <c r="L48" s="123" t="str">
        <f>IF(J48="","",I48)</f>
        <v/>
      </c>
      <c r="M48" s="207"/>
      <c r="N48" s="472" t="str">
        <f>IF(M48&lt;&gt;"","x","")</f>
        <v/>
      </c>
      <c r="O48" s="483" t="str">
        <f>IF(M48="","",I48)</f>
        <v/>
      </c>
      <c r="P48" s="150" t="str">
        <f>IF(AND(O48&lt;&gt;"",E48&gt;=0),E48,"")</f>
        <v/>
      </c>
    </row>
    <row r="49" spans="1:16" x14ac:dyDescent="0.25">
      <c r="A49" s="69">
        <f>IF(G49="a.",0,IF(G49="b.",1,IF(G49="c.",2,IF(G49="d.",3,IF(G49="e.",4,IF(G49="f.",5,IF(G49="g.",6,IF(G49="h.",7,IF(G49="i.",8,IF(G49="j.",9,""))))))))))</f>
        <v>1</v>
      </c>
      <c r="B49" s="89">
        <f t="shared" ref="B49:B51" si="18">B48</f>
        <v>5</v>
      </c>
      <c r="C49" s="83"/>
      <c r="D49" s="83"/>
      <c r="E49" s="89">
        <f>E48</f>
        <v>0</v>
      </c>
      <c r="F49" s="94" t="str">
        <f t="shared" si="17"/>
        <v>10.4</v>
      </c>
      <c r="G49" s="2" t="s">
        <v>7</v>
      </c>
      <c r="H49" s="451" t="s">
        <v>291</v>
      </c>
      <c r="I49" s="76">
        <f>IF(A49&lt;&gt;"",A49/B49*2,"")</f>
        <v>0.4</v>
      </c>
      <c r="J49" s="411"/>
      <c r="K49" s="473" t="str">
        <f>IF(J49&lt;&gt;"","x","")</f>
        <v/>
      </c>
      <c r="L49" s="124" t="str">
        <f>IF(J49="","",I49)</f>
        <v/>
      </c>
      <c r="M49" s="208"/>
      <c r="N49" s="473" t="str">
        <f>IF(M49&lt;&gt;"","x","")</f>
        <v/>
      </c>
      <c r="O49" s="484" t="str">
        <f>IF(M49="","",I49)</f>
        <v/>
      </c>
      <c r="P49" s="151" t="str">
        <f>IF(AND(O49&lt;&gt;"",E49&gt;=0),E49,"")</f>
        <v/>
      </c>
    </row>
    <row r="50" spans="1:16" x14ac:dyDescent="0.25">
      <c r="A50" s="69">
        <f t="shared" ref="A50:A51" si="19">IF(G50="a.",0,IF(G50="b.",1,IF(G50="c.",2,IF(G50="d.",3,IF(G50="e.",4,IF(G50="f.",5,IF(G50="g.",6,IF(G50="h.",7,IF(G50="i.",8,IF(G50="j.",9,""))))))))))</f>
        <v>2</v>
      </c>
      <c r="B50" s="89">
        <f t="shared" si="18"/>
        <v>5</v>
      </c>
      <c r="C50" s="83"/>
      <c r="D50" s="83"/>
      <c r="E50" s="89">
        <f t="shared" ref="E50:E51" si="20">E49</f>
        <v>0</v>
      </c>
      <c r="F50" s="94" t="str">
        <f t="shared" si="17"/>
        <v>10.4</v>
      </c>
      <c r="G50" s="2" t="s">
        <v>9</v>
      </c>
      <c r="H50" s="451" t="s">
        <v>293</v>
      </c>
      <c r="I50" s="76">
        <f t="shared" ref="I50:I51" si="21">IF(A50&lt;&gt;"",A50/B50*2,"")</f>
        <v>0.8</v>
      </c>
      <c r="J50" s="411"/>
      <c r="K50" s="473" t="str">
        <f>IF(J50&lt;&gt;"","x","")</f>
        <v/>
      </c>
      <c r="L50" s="124" t="str">
        <f t="shared" ref="L50:L51" si="22">IF(J50="","",I50)</f>
        <v/>
      </c>
      <c r="M50" s="208"/>
      <c r="N50" s="473" t="str">
        <f>IF(M50&lt;&gt;"","x","")</f>
        <v/>
      </c>
      <c r="O50" s="484" t="str">
        <f>IF(M50="","",I50)</f>
        <v/>
      </c>
      <c r="P50" s="151" t="str">
        <f t="shared" ref="P50:P51" si="23">IF(AND(O50&lt;&gt;"",E50&gt;=0),E50,"")</f>
        <v/>
      </c>
    </row>
    <row r="51" spans="1:16" x14ac:dyDescent="0.25">
      <c r="A51" s="69">
        <f t="shared" si="19"/>
        <v>3</v>
      </c>
      <c r="B51" s="89">
        <f t="shared" si="18"/>
        <v>5</v>
      </c>
      <c r="C51" s="83"/>
      <c r="D51" s="83"/>
      <c r="E51" s="89">
        <f t="shared" si="20"/>
        <v>0</v>
      </c>
      <c r="F51" s="94" t="str">
        <f t="shared" si="17"/>
        <v>10.4</v>
      </c>
      <c r="G51" s="2" t="s">
        <v>61</v>
      </c>
      <c r="H51" s="451" t="s">
        <v>292</v>
      </c>
      <c r="I51" s="76">
        <f t="shared" si="21"/>
        <v>1.2</v>
      </c>
      <c r="J51" s="411"/>
      <c r="K51" s="473" t="str">
        <f>IF(J51&lt;&gt;"","x","")</f>
        <v/>
      </c>
      <c r="L51" s="124" t="str">
        <f t="shared" si="22"/>
        <v/>
      </c>
      <c r="M51" s="208"/>
      <c r="N51" s="473" t="str">
        <f>IF(M51&lt;&gt;"","x","")</f>
        <v/>
      </c>
      <c r="O51" s="484" t="str">
        <f>IF(M51="","",I51)</f>
        <v/>
      </c>
      <c r="P51" s="151" t="str">
        <f t="shared" si="23"/>
        <v/>
      </c>
    </row>
    <row r="52" spans="1:16" x14ac:dyDescent="0.25">
      <c r="A52" s="69">
        <f>IF(G52="a.",0,IF(G52="b.",1,IF(G52="c.",2,IF(G52="d.",3,IF(G52="e.",4,IF(G52="f.",5,IF(G52="g.",6,IF(G52="h.",7,IF(G52="i.",8,IF(G52="j.",9,""))))))))))</f>
        <v>4</v>
      </c>
      <c r="B52" s="89">
        <f>B48</f>
        <v>5</v>
      </c>
      <c r="C52" s="83"/>
      <c r="D52" s="83"/>
      <c r="E52" s="89">
        <f>E48</f>
        <v>0</v>
      </c>
      <c r="F52" s="94" t="str">
        <f>F48</f>
        <v>10.4</v>
      </c>
      <c r="G52" s="2" t="s">
        <v>82</v>
      </c>
      <c r="H52" s="451" t="s">
        <v>294</v>
      </c>
      <c r="I52" s="76">
        <f>IF(A52&lt;&gt;"",A52/B52*2,"")</f>
        <v>1.6</v>
      </c>
      <c r="J52" s="208"/>
      <c r="K52" s="473" t="str">
        <f t="shared" ref="K52:K53" si="24">IF(J52&lt;&gt;"","x","")</f>
        <v/>
      </c>
      <c r="L52" s="124" t="str">
        <f>IF(J52="","",I52)</f>
        <v/>
      </c>
      <c r="M52" s="411"/>
      <c r="N52" s="473" t="str">
        <f t="shared" ref="N52:N53" si="25">IF(M52&lt;&gt;"","x","")</f>
        <v/>
      </c>
      <c r="O52" s="484" t="str">
        <f>IF(M52="","",I52)</f>
        <v/>
      </c>
      <c r="P52" s="151" t="str">
        <f>IF(AND(O52&lt;&gt;"",E52&gt;=0),E52,"")</f>
        <v/>
      </c>
    </row>
    <row r="53" spans="1:16" x14ac:dyDescent="0.25">
      <c r="A53" s="69">
        <f>IF(G53="a.",0,IF(G53="b.",1,IF(G53="c.",2,IF(G53="d.",3,IF(G53="e.",4,IF(G53="f.",5,IF(G53="g.",6,IF(G53="h.",7,IF(G53="i.",8,IF(G53="j.",9,""))))))))))</f>
        <v>5</v>
      </c>
      <c r="B53" s="89">
        <f>B49</f>
        <v>5</v>
      </c>
      <c r="C53" s="83"/>
      <c r="D53" s="83"/>
      <c r="E53" s="89">
        <f>E49</f>
        <v>0</v>
      </c>
      <c r="F53" s="94" t="str">
        <f>F49</f>
        <v>10.4</v>
      </c>
      <c r="G53" s="2" t="s">
        <v>287</v>
      </c>
      <c r="H53" s="451" t="s">
        <v>295</v>
      </c>
      <c r="I53" s="76">
        <f>IF(A53&lt;&gt;"",A53/B53*2,"")</f>
        <v>2</v>
      </c>
      <c r="J53" s="208"/>
      <c r="K53" s="473" t="str">
        <f t="shared" si="24"/>
        <v/>
      </c>
      <c r="L53" s="124" t="str">
        <f>IF(J53="","",I53)</f>
        <v/>
      </c>
      <c r="M53" s="411"/>
      <c r="N53" s="473" t="str">
        <f t="shared" si="25"/>
        <v/>
      </c>
      <c r="O53" s="484" t="str">
        <f>IF(M53="","",I53)</f>
        <v/>
      </c>
      <c r="P53" s="151" t="str">
        <f>IF(AND(O53&lt;&gt;"",E53&gt;=0),E53,"")</f>
        <v/>
      </c>
    </row>
    <row r="54" spans="1:16" x14ac:dyDescent="0.25">
      <c r="A54" s="105"/>
      <c r="B54" s="105"/>
      <c r="C54" s="106"/>
      <c r="D54" s="106"/>
      <c r="E54" s="106"/>
      <c r="F54" s="94" t="str">
        <f t="shared" si="17"/>
        <v>10.4</v>
      </c>
      <c r="G54" s="125" t="str">
        <f>"odd. B "&amp;F54</f>
        <v>odd. B 10.4</v>
      </c>
      <c r="H54" s="126" t="s">
        <v>16</v>
      </c>
      <c r="I54" s="127"/>
      <c r="J54" s="127"/>
      <c r="K54" s="127"/>
      <c r="L54" s="128"/>
      <c r="M54" s="127"/>
      <c r="N54" s="127"/>
      <c r="O54" s="128"/>
      <c r="P54" s="129"/>
    </row>
    <row r="55" spans="1:16" x14ac:dyDescent="0.25">
      <c r="A55" s="109"/>
      <c r="B55" s="109"/>
      <c r="C55" s="109"/>
      <c r="D55" s="109"/>
      <c r="E55" s="109"/>
      <c r="F55" s="94" t="str">
        <f t="shared" si="17"/>
        <v>10.4</v>
      </c>
      <c r="G55" s="130"/>
      <c r="H55" s="474"/>
      <c r="I55" s="475"/>
      <c r="J55" s="475"/>
      <c r="K55" s="475"/>
      <c r="L55" s="475"/>
      <c r="M55" s="475"/>
      <c r="N55" s="475"/>
      <c r="O55" s="475"/>
      <c r="P55" s="476"/>
    </row>
    <row r="56" spans="1:16" x14ac:dyDescent="0.25">
      <c r="A56" s="16"/>
      <c r="B56" s="16"/>
      <c r="C56" s="90"/>
      <c r="D56" s="90"/>
      <c r="E56" s="90"/>
      <c r="F56" s="94" t="str">
        <f t="shared" si="17"/>
        <v>10.4</v>
      </c>
      <c r="G56" s="141" t="str">
        <f>"odd. C "&amp;F56</f>
        <v>odd. C 10.4</v>
      </c>
      <c r="H56" s="142" t="s">
        <v>17</v>
      </c>
      <c r="I56" s="143"/>
      <c r="J56" s="143"/>
      <c r="K56" s="143"/>
      <c r="L56" s="144"/>
      <c r="M56" s="143"/>
      <c r="N56" s="143"/>
      <c r="O56" s="144"/>
      <c r="P56" s="145"/>
    </row>
    <row r="57" spans="1:16" ht="15.75" thickBot="1" x14ac:dyDescent="0.3">
      <c r="A57" s="107"/>
      <c r="B57" s="107"/>
      <c r="C57" s="107"/>
      <c r="D57" s="107"/>
      <c r="E57" s="107"/>
      <c r="F57" s="94" t="str">
        <f t="shared" si="17"/>
        <v>10.4</v>
      </c>
      <c r="G57" s="146"/>
      <c r="H57" s="477"/>
      <c r="I57" s="478"/>
      <c r="J57" s="478"/>
      <c r="K57" s="478"/>
      <c r="L57" s="478"/>
      <c r="M57" s="478"/>
      <c r="N57" s="478"/>
      <c r="O57" s="478"/>
      <c r="P57" s="479"/>
    </row>
  </sheetData>
  <sheetProtection algorithmName="SHA-512" hashValue="cI+Ha4qLtVfW1C0bD3Mw2gxqQzgWnfMxm+4YpTnesO2uXNwEooomAcxega1XLtADyqEQRSQ3fDEop01TYFHnRQ==" saltValue="vkLwZxfsydaas6oT/gQk5Q==" spinCount="100000" sheet="1" objects="1" scenarios="1" formatCells="0" formatColumns="0" formatRows="0"/>
  <mergeCells count="3">
    <mergeCell ref="J2:P2"/>
    <mergeCell ref="J9:P9"/>
    <mergeCell ref="G1:P1"/>
  </mergeCells>
  <conditionalFormatting sqref="I3">
    <cfRule type="expression" dxfId="30" priority="338">
      <formula>$J$8&lt;&gt;COUNTIF(I9:I114,2)</formula>
    </cfRule>
  </conditionalFormatting>
  <conditionalFormatting sqref="I4">
    <cfRule type="expression" dxfId="29" priority="339">
      <formula>$M$8&lt;&gt;COUNTIF(I9:I114,2)</formula>
    </cfRule>
  </conditionalFormatting>
  <conditionalFormatting sqref="G3">
    <cfRule type="expression" dxfId="28" priority="340">
      <formula>$J$8&lt;&gt;COUNTIF(I9:I114,2)</formula>
    </cfRule>
  </conditionalFormatting>
  <conditionalFormatting sqref="J3">
    <cfRule type="expression" dxfId="27" priority="341">
      <formula>$J$8&lt;&gt;COUNTIF(I9:I114,2)</formula>
    </cfRule>
  </conditionalFormatting>
  <conditionalFormatting sqref="G4">
    <cfRule type="expression" dxfId="22" priority="346">
      <formula>$M$8&lt;&gt;COUNTIF(I9:I114,2)</formula>
    </cfRule>
  </conditionalFormatting>
  <conditionalFormatting sqref="J4">
    <cfRule type="expression" dxfId="21" priority="347">
      <formula>$M$8&lt;&gt;COUNTIF(I9:I114,2)</formula>
    </cfRule>
  </conditionalFormatting>
  <conditionalFormatting sqref="H3">
    <cfRule type="expression" dxfId="16" priority="352">
      <formula>$J$8&lt;&gt;COUNTIF(I9:I114,2)</formula>
    </cfRule>
  </conditionalFormatting>
  <conditionalFormatting sqref="H4">
    <cfRule type="expression" dxfId="15" priority="353">
      <formula>$M$8&lt;&gt;COUNTIF(I9:I114,2)</formula>
    </cfRule>
  </conditionalFormatting>
  <conditionalFormatting sqref="L3">
    <cfRule type="expression" dxfId="11" priority="7">
      <formula>$J$8&lt;&gt;COUNTIF(I9:I113,2)</formula>
    </cfRule>
  </conditionalFormatting>
  <conditionalFormatting sqref="M3">
    <cfRule type="expression" dxfId="10" priority="8">
      <formula>$J$8&lt;&gt;COUNTIF(I9:I113,2)</formula>
    </cfRule>
  </conditionalFormatting>
  <conditionalFormatting sqref="P3">
    <cfRule type="expression" dxfId="9" priority="9">
      <formula>$J$8&lt;&gt;COUNTIF(I9:I113,2)</formula>
    </cfRule>
  </conditionalFormatting>
  <conditionalFormatting sqref="L4">
    <cfRule type="expression" dxfId="8" priority="10">
      <formula>$M$8&lt;&gt;COUNTIF(I9:I113,2)</formula>
    </cfRule>
  </conditionalFormatting>
  <conditionalFormatting sqref="M4">
    <cfRule type="expression" dxfId="7" priority="11">
      <formula>$M$8&lt;&gt;COUNTIF(I9:I113,2)</formula>
    </cfRule>
  </conditionalFormatting>
  <conditionalFormatting sqref="P4">
    <cfRule type="expression" dxfId="6" priority="12">
      <formula>$M$8&lt;&gt;COUNTIF(I9:I113,2)</formula>
    </cfRule>
  </conditionalFormatting>
  <conditionalFormatting sqref="K3">
    <cfRule type="expression" dxfId="5" priority="6">
      <formula>$K$8&lt;&gt;COUNTIF(I9:I113,2)</formula>
    </cfRule>
  </conditionalFormatting>
  <conditionalFormatting sqref="O3">
    <cfRule type="expression" dxfId="4" priority="4">
      <formula>$K$8&lt;&gt;COUNTIF(I9:I113,2)</formula>
    </cfRule>
  </conditionalFormatting>
  <conditionalFormatting sqref="O4">
    <cfRule type="expression" dxfId="3" priority="5">
      <formula>$N$8&lt;&gt;COUNTIF(I9:I113,2)</formula>
    </cfRule>
  </conditionalFormatting>
  <conditionalFormatting sqref="N3">
    <cfRule type="expression" dxfId="2" priority="3">
      <formula>$K$8&lt;&gt;COUNTIF(I9:I113,2)</formula>
    </cfRule>
  </conditionalFormatting>
  <conditionalFormatting sqref="K4">
    <cfRule type="expression" dxfId="1" priority="2">
      <formula>$M$8&lt;&gt;COUNTIF(I9:I113,2)</formula>
    </cfRule>
  </conditionalFormatting>
  <conditionalFormatting sqref="N4">
    <cfRule type="expression" dxfId="0" priority="1">
      <formula>$M$8&lt;&gt;COUNTIF(I9:I113,2)</formula>
    </cfRule>
  </conditionalFormatting>
  <pageMargins left="0.70866141732283472" right="0.70866141732283472" top="0.51" bottom="1.32" header="0.31496062992125984" footer="0.31496062992125984"/>
  <pageSetup paperSize="9" scale="5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"/>
  <sheetViews>
    <sheetView workbookViewId="0"/>
  </sheetViews>
  <sheetFormatPr defaultRowHeight="15" x14ac:dyDescent="0.25"/>
  <sheetData/>
  <sheetProtection sheet="1" objects="1" scenarios="1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"/>
  <sheetViews>
    <sheetView workbookViewId="0"/>
  </sheetViews>
  <sheetFormatPr defaultColWidth="8.7109375" defaultRowHeight="15" x14ac:dyDescent="0.25"/>
  <cols>
    <col min="1" max="16384" width="8.7109375" style="205"/>
  </cols>
  <sheetData>
    <row r="1" spans="1:1" x14ac:dyDescent="0.25">
      <c r="A1" s="35" t="s">
        <v>222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 activeCell="B11" sqref="B11"/>
    </sheetView>
  </sheetViews>
  <sheetFormatPr defaultColWidth="9.42578125" defaultRowHeight="12" outlineLevelCol="1" x14ac:dyDescent="0.2"/>
  <cols>
    <col min="1" max="1" width="3.5703125" style="40" customWidth="1"/>
    <col min="2" max="2" width="3.5703125" style="40" customWidth="1" outlineLevel="1"/>
    <col min="3" max="3" width="3.5703125" style="40" customWidth="1"/>
    <col min="4" max="4" width="90.7109375" style="40" customWidth="1"/>
    <col min="5" max="7" width="15.7109375" style="67" customWidth="1"/>
    <col min="8" max="8" width="15.7109375" style="68" customWidth="1"/>
    <col min="9" max="16384" width="9.42578125" style="40"/>
  </cols>
  <sheetData>
    <row r="1" spans="1:8" ht="18.75" customHeight="1" x14ac:dyDescent="0.2">
      <c r="A1" s="522" t="s">
        <v>35</v>
      </c>
      <c r="B1" s="525" t="s">
        <v>36</v>
      </c>
      <c r="C1" s="528">
        <v>0</v>
      </c>
      <c r="D1" s="531" t="s">
        <v>37</v>
      </c>
      <c r="E1" s="39" t="s">
        <v>38</v>
      </c>
      <c r="F1" s="39" t="s">
        <v>39</v>
      </c>
      <c r="G1" s="39" t="s">
        <v>39</v>
      </c>
      <c r="H1" s="39" t="s">
        <v>40</v>
      </c>
    </row>
    <row r="2" spans="1:8" ht="18.75" customHeight="1" x14ac:dyDescent="0.2">
      <c r="A2" s="523"/>
      <c r="B2" s="526"/>
      <c r="C2" s="529"/>
      <c r="D2" s="532"/>
      <c r="E2" s="39" t="s">
        <v>41</v>
      </c>
      <c r="F2" s="39" t="s">
        <v>42</v>
      </c>
      <c r="G2" s="39" t="s">
        <v>43</v>
      </c>
      <c r="H2" s="39" t="s">
        <v>33</v>
      </c>
    </row>
    <row r="3" spans="1:8" ht="18.75" customHeight="1" x14ac:dyDescent="0.2">
      <c r="A3" s="524"/>
      <c r="B3" s="527"/>
      <c r="C3" s="530"/>
      <c r="D3" s="533"/>
      <c r="E3" s="39" t="s">
        <v>44</v>
      </c>
      <c r="F3" s="39" t="s">
        <v>45</v>
      </c>
      <c r="G3" s="39" t="s">
        <v>45</v>
      </c>
      <c r="H3" s="39" t="s">
        <v>46</v>
      </c>
    </row>
    <row r="4" spans="1:8" x14ac:dyDescent="0.2">
      <c r="A4" s="41"/>
      <c r="B4" s="42"/>
      <c r="C4" s="43"/>
      <c r="D4" s="44" t="s">
        <v>47</v>
      </c>
      <c r="E4" s="45"/>
      <c r="F4" s="45"/>
      <c r="G4" s="46">
        <f>SUBTOTAL(9,G11:G111)</f>
        <v>555</v>
      </c>
      <c r="H4" s="45" t="s">
        <v>34</v>
      </c>
    </row>
    <row r="5" spans="1:8" x14ac:dyDescent="0.2">
      <c r="A5" s="41"/>
      <c r="B5" s="47"/>
      <c r="C5" s="48"/>
      <c r="D5" s="44" t="s">
        <v>48</v>
      </c>
      <c r="E5" s="45"/>
      <c r="F5" s="45"/>
      <c r="G5" s="46">
        <f>SUMIF('Rozpocet_Kontrola-pro-IH'!H11:H110,"výrobní",'Rozpocet_Kontrola-pro-IH'!G11:G110)</f>
        <v>444</v>
      </c>
      <c r="H5" s="45"/>
    </row>
    <row r="6" spans="1:8" x14ac:dyDescent="0.2">
      <c r="A6" s="41"/>
      <c r="B6" s="47"/>
      <c r="C6" s="48"/>
      <c r="D6" s="44" t="s">
        <v>49</v>
      </c>
      <c r="E6" s="45"/>
      <c r="F6" s="45"/>
      <c r="G6" s="46">
        <f>SUMIF('Rozpocet_Kontrola-pro-IH'!H11:H110,"nevýrobní",'Rozpocet_Kontrola-pro-IH'!G11:G110)</f>
        <v>111</v>
      </c>
      <c r="H6" s="45"/>
    </row>
    <row r="7" spans="1:8" ht="36" x14ac:dyDescent="0.2">
      <c r="A7" s="41"/>
      <c r="B7" s="47"/>
      <c r="C7" s="48"/>
      <c r="D7" s="44" t="s">
        <v>50</v>
      </c>
      <c r="E7" s="45"/>
      <c r="F7" s="45"/>
      <c r="G7" s="45" t="str">
        <f>IF(AND(G5=0,G6=0),"",IF(G6&gt;=2*G5,"ROZPOČET OK","KRÁCENÍ ZPŮSOBILÝCH VÝDAJŮ"))</f>
        <v>KRÁCENÍ ZPŮSOBILÝCH VÝDAJŮ</v>
      </c>
      <c r="H7" s="45"/>
    </row>
    <row r="8" spans="1:8" x14ac:dyDescent="0.2">
      <c r="A8" s="41"/>
      <c r="B8" s="47"/>
      <c r="C8" s="48"/>
      <c r="D8" s="44" t="s">
        <v>51</v>
      </c>
      <c r="E8" s="45"/>
      <c r="F8" s="45"/>
      <c r="G8" s="45">
        <f>IF(AND(G5=0,G6=0),"",IF(G7="KRÁCENÍ ZPŮSOBILÝCH VÝDAJŮ",G5-G6/2,"-"))</f>
        <v>388.5</v>
      </c>
      <c r="H8" s="45"/>
    </row>
    <row r="9" spans="1:8" x14ac:dyDescent="0.2">
      <c r="A9" s="49"/>
      <c r="B9" s="47"/>
      <c r="C9" s="48"/>
      <c r="D9" s="44"/>
      <c r="E9" s="45"/>
      <c r="F9" s="45"/>
      <c r="G9" s="45"/>
      <c r="H9" s="45"/>
    </row>
    <row r="10" spans="1:8" s="51" customFormat="1" x14ac:dyDescent="0.2">
      <c r="A10" s="50"/>
      <c r="D10" s="52" t="s">
        <v>52</v>
      </c>
      <c r="E10" s="53">
        <v>5</v>
      </c>
      <c r="F10" s="54">
        <v>100</v>
      </c>
      <c r="G10" s="55">
        <f>E10*F10</f>
        <v>500</v>
      </c>
      <c r="H10" s="56" t="s">
        <v>34</v>
      </c>
    </row>
    <row r="11" spans="1:8" x14ac:dyDescent="0.2">
      <c r="A11" s="57" t="str">
        <f>A$1</f>
        <v>11.</v>
      </c>
      <c r="B11" s="58" t="s">
        <v>53</v>
      </c>
      <c r="C11" s="59">
        <v>1</v>
      </c>
      <c r="D11" s="60" t="s">
        <v>54</v>
      </c>
      <c r="E11" s="61">
        <v>1</v>
      </c>
      <c r="F11" s="62">
        <v>111</v>
      </c>
      <c r="G11" s="55">
        <f t="shared" ref="G11:G74" si="0">IF(E11="","",IF(F11="","",E11*F11))</f>
        <v>111</v>
      </c>
      <c r="H11" s="63" t="s">
        <v>34</v>
      </c>
    </row>
    <row r="12" spans="1:8" x14ac:dyDescent="0.2">
      <c r="A12" s="57" t="str">
        <f t="shared" ref="A12:A75" si="1">A$1</f>
        <v>11.</v>
      </c>
      <c r="B12" s="58" t="s">
        <v>55</v>
      </c>
      <c r="C12" s="59">
        <v>2</v>
      </c>
      <c r="D12" s="60" t="s">
        <v>54</v>
      </c>
      <c r="E12" s="61">
        <v>2</v>
      </c>
      <c r="F12" s="62">
        <v>222</v>
      </c>
      <c r="G12" s="55">
        <f t="shared" si="0"/>
        <v>444</v>
      </c>
      <c r="H12" s="63" t="s">
        <v>33</v>
      </c>
    </row>
    <row r="13" spans="1:8" x14ac:dyDescent="0.2">
      <c r="A13" s="57" t="str">
        <f t="shared" si="1"/>
        <v>11.</v>
      </c>
      <c r="B13" s="58" t="s">
        <v>55</v>
      </c>
      <c r="C13" s="59">
        <v>3</v>
      </c>
      <c r="D13" s="60" t="s">
        <v>54</v>
      </c>
      <c r="E13" s="61"/>
      <c r="F13" s="62"/>
      <c r="G13" s="55" t="str">
        <f t="shared" si="0"/>
        <v/>
      </c>
      <c r="H13" s="63"/>
    </row>
    <row r="14" spans="1:8" x14ac:dyDescent="0.2">
      <c r="A14" s="57" t="str">
        <f t="shared" si="1"/>
        <v>11.</v>
      </c>
      <c r="B14" s="58" t="s">
        <v>55</v>
      </c>
      <c r="C14" s="59">
        <v>4</v>
      </c>
      <c r="D14" s="60" t="s">
        <v>54</v>
      </c>
      <c r="E14" s="61"/>
      <c r="F14" s="62"/>
      <c r="G14" s="55" t="str">
        <f t="shared" si="0"/>
        <v/>
      </c>
      <c r="H14" s="63"/>
    </row>
    <row r="15" spans="1:8" x14ac:dyDescent="0.2">
      <c r="A15" s="57" t="str">
        <f t="shared" si="1"/>
        <v>11.</v>
      </c>
      <c r="B15" s="58" t="s">
        <v>55</v>
      </c>
      <c r="C15" s="59">
        <v>5</v>
      </c>
      <c r="D15" s="60" t="s">
        <v>54</v>
      </c>
      <c r="E15" s="61"/>
      <c r="F15" s="62"/>
      <c r="G15" s="55" t="str">
        <f t="shared" si="0"/>
        <v/>
      </c>
      <c r="H15" s="63"/>
    </row>
    <row r="16" spans="1:8" x14ac:dyDescent="0.2">
      <c r="A16" s="57" t="str">
        <f t="shared" si="1"/>
        <v>11.</v>
      </c>
      <c r="B16" s="58" t="s">
        <v>55</v>
      </c>
      <c r="C16" s="59">
        <v>6</v>
      </c>
      <c r="D16" s="60" t="s">
        <v>54</v>
      </c>
      <c r="E16" s="61"/>
      <c r="F16" s="62"/>
      <c r="G16" s="55" t="str">
        <f t="shared" si="0"/>
        <v/>
      </c>
      <c r="H16" s="63"/>
    </row>
    <row r="17" spans="1:8" x14ac:dyDescent="0.2">
      <c r="A17" s="57" t="str">
        <f t="shared" si="1"/>
        <v>11.</v>
      </c>
      <c r="B17" s="58" t="s">
        <v>55</v>
      </c>
      <c r="C17" s="59">
        <v>7</v>
      </c>
      <c r="D17" s="60" t="s">
        <v>54</v>
      </c>
      <c r="E17" s="61"/>
      <c r="F17" s="62"/>
      <c r="G17" s="55" t="str">
        <f t="shared" si="0"/>
        <v/>
      </c>
      <c r="H17" s="63"/>
    </row>
    <row r="18" spans="1:8" x14ac:dyDescent="0.2">
      <c r="A18" s="57" t="str">
        <f t="shared" si="1"/>
        <v>11.</v>
      </c>
      <c r="B18" s="58" t="s">
        <v>55</v>
      </c>
      <c r="C18" s="59">
        <v>8</v>
      </c>
      <c r="D18" s="60" t="s">
        <v>54</v>
      </c>
      <c r="E18" s="61"/>
      <c r="F18" s="62"/>
      <c r="G18" s="55" t="str">
        <f t="shared" si="0"/>
        <v/>
      </c>
      <c r="H18" s="63"/>
    </row>
    <row r="19" spans="1:8" x14ac:dyDescent="0.2">
      <c r="A19" s="57" t="str">
        <f t="shared" si="1"/>
        <v>11.</v>
      </c>
      <c r="B19" s="58" t="s">
        <v>55</v>
      </c>
      <c r="C19" s="59">
        <v>9</v>
      </c>
      <c r="D19" s="60" t="s">
        <v>54</v>
      </c>
      <c r="E19" s="61"/>
      <c r="F19" s="62"/>
      <c r="G19" s="55" t="str">
        <f t="shared" si="0"/>
        <v/>
      </c>
      <c r="H19" s="63"/>
    </row>
    <row r="20" spans="1:8" x14ac:dyDescent="0.2">
      <c r="A20" s="57" t="str">
        <f t="shared" si="1"/>
        <v>11.</v>
      </c>
      <c r="B20" s="58" t="s">
        <v>55</v>
      </c>
      <c r="C20" s="59">
        <v>10</v>
      </c>
      <c r="D20" s="60" t="s">
        <v>54</v>
      </c>
      <c r="E20" s="61"/>
      <c r="F20" s="62"/>
      <c r="G20" s="55" t="str">
        <f t="shared" si="0"/>
        <v/>
      </c>
      <c r="H20" s="63"/>
    </row>
    <row r="21" spans="1:8" x14ac:dyDescent="0.2">
      <c r="A21" s="57" t="str">
        <f t="shared" si="1"/>
        <v>11.</v>
      </c>
      <c r="B21" s="58" t="s">
        <v>55</v>
      </c>
      <c r="C21" s="59">
        <v>11</v>
      </c>
      <c r="D21" s="60" t="s">
        <v>54</v>
      </c>
      <c r="E21" s="61"/>
      <c r="F21" s="62"/>
      <c r="G21" s="55" t="str">
        <f t="shared" si="0"/>
        <v/>
      </c>
      <c r="H21" s="63"/>
    </row>
    <row r="22" spans="1:8" x14ac:dyDescent="0.2">
      <c r="A22" s="57" t="str">
        <f t="shared" si="1"/>
        <v>11.</v>
      </c>
      <c r="B22" s="58" t="s">
        <v>55</v>
      </c>
      <c r="C22" s="59">
        <v>12</v>
      </c>
      <c r="D22" s="60" t="s">
        <v>54</v>
      </c>
      <c r="E22" s="61"/>
      <c r="F22" s="62"/>
      <c r="G22" s="55" t="str">
        <f t="shared" si="0"/>
        <v/>
      </c>
      <c r="H22" s="63"/>
    </row>
    <row r="23" spans="1:8" x14ac:dyDescent="0.2">
      <c r="A23" s="57" t="str">
        <f t="shared" si="1"/>
        <v>11.</v>
      </c>
      <c r="B23" s="58" t="s">
        <v>55</v>
      </c>
      <c r="C23" s="59">
        <v>13</v>
      </c>
      <c r="D23" s="60" t="s">
        <v>54</v>
      </c>
      <c r="E23" s="61"/>
      <c r="F23" s="62"/>
      <c r="G23" s="55" t="str">
        <f t="shared" si="0"/>
        <v/>
      </c>
      <c r="H23" s="63"/>
    </row>
    <row r="24" spans="1:8" x14ac:dyDescent="0.2">
      <c r="A24" s="57" t="str">
        <f t="shared" si="1"/>
        <v>11.</v>
      </c>
      <c r="B24" s="58" t="s">
        <v>55</v>
      </c>
      <c r="C24" s="59">
        <v>14</v>
      </c>
      <c r="D24" s="60" t="s">
        <v>54</v>
      </c>
      <c r="E24" s="61"/>
      <c r="F24" s="62"/>
      <c r="G24" s="55" t="str">
        <f t="shared" si="0"/>
        <v/>
      </c>
      <c r="H24" s="63"/>
    </row>
    <row r="25" spans="1:8" x14ac:dyDescent="0.2">
      <c r="A25" s="57" t="str">
        <f t="shared" si="1"/>
        <v>11.</v>
      </c>
      <c r="B25" s="58" t="s">
        <v>55</v>
      </c>
      <c r="C25" s="59">
        <v>15</v>
      </c>
      <c r="D25" s="60" t="s">
        <v>54</v>
      </c>
      <c r="E25" s="61"/>
      <c r="F25" s="62"/>
      <c r="G25" s="55" t="str">
        <f t="shared" si="0"/>
        <v/>
      </c>
      <c r="H25" s="63"/>
    </row>
    <row r="26" spans="1:8" x14ac:dyDescent="0.2">
      <c r="A26" s="57" t="str">
        <f t="shared" si="1"/>
        <v>11.</v>
      </c>
      <c r="B26" s="58" t="s">
        <v>55</v>
      </c>
      <c r="C26" s="59">
        <v>16</v>
      </c>
      <c r="D26" s="60" t="s">
        <v>54</v>
      </c>
      <c r="E26" s="61"/>
      <c r="F26" s="62"/>
      <c r="G26" s="55" t="str">
        <f t="shared" si="0"/>
        <v/>
      </c>
      <c r="H26" s="63"/>
    </row>
    <row r="27" spans="1:8" x14ac:dyDescent="0.2">
      <c r="A27" s="57" t="str">
        <f t="shared" si="1"/>
        <v>11.</v>
      </c>
      <c r="B27" s="58" t="s">
        <v>55</v>
      </c>
      <c r="C27" s="59">
        <v>17</v>
      </c>
      <c r="D27" s="60" t="s">
        <v>54</v>
      </c>
      <c r="E27" s="61"/>
      <c r="F27" s="62"/>
      <c r="G27" s="55" t="str">
        <f t="shared" si="0"/>
        <v/>
      </c>
      <c r="H27" s="63"/>
    </row>
    <row r="28" spans="1:8" x14ac:dyDescent="0.2">
      <c r="A28" s="57" t="str">
        <f t="shared" si="1"/>
        <v>11.</v>
      </c>
      <c r="B28" s="58" t="s">
        <v>55</v>
      </c>
      <c r="C28" s="59">
        <v>18</v>
      </c>
      <c r="D28" s="60" t="s">
        <v>54</v>
      </c>
      <c r="E28" s="61"/>
      <c r="F28" s="62"/>
      <c r="G28" s="55" t="str">
        <f t="shared" si="0"/>
        <v/>
      </c>
      <c r="H28" s="63"/>
    </row>
    <row r="29" spans="1:8" x14ac:dyDescent="0.2">
      <c r="A29" s="57" t="str">
        <f t="shared" si="1"/>
        <v>11.</v>
      </c>
      <c r="B29" s="58" t="s">
        <v>55</v>
      </c>
      <c r="C29" s="59">
        <v>19</v>
      </c>
      <c r="D29" s="60" t="s">
        <v>54</v>
      </c>
      <c r="E29" s="61"/>
      <c r="F29" s="62"/>
      <c r="G29" s="55" t="str">
        <f t="shared" si="0"/>
        <v/>
      </c>
      <c r="H29" s="63"/>
    </row>
    <row r="30" spans="1:8" x14ac:dyDescent="0.2">
      <c r="A30" s="57" t="str">
        <f t="shared" si="1"/>
        <v>11.</v>
      </c>
      <c r="B30" s="58" t="s">
        <v>55</v>
      </c>
      <c r="C30" s="59">
        <v>20</v>
      </c>
      <c r="D30" s="60" t="s">
        <v>54</v>
      </c>
      <c r="E30" s="61"/>
      <c r="F30" s="62"/>
      <c r="G30" s="55" t="str">
        <f t="shared" si="0"/>
        <v/>
      </c>
      <c r="H30" s="63"/>
    </row>
    <row r="31" spans="1:8" x14ac:dyDescent="0.2">
      <c r="A31" s="57" t="str">
        <f t="shared" si="1"/>
        <v>11.</v>
      </c>
      <c r="B31" s="58" t="s">
        <v>55</v>
      </c>
      <c r="C31" s="59">
        <v>21</v>
      </c>
      <c r="D31" s="60" t="s">
        <v>54</v>
      </c>
      <c r="E31" s="61"/>
      <c r="F31" s="62"/>
      <c r="G31" s="55" t="str">
        <f t="shared" si="0"/>
        <v/>
      </c>
      <c r="H31" s="63"/>
    </row>
    <row r="32" spans="1:8" x14ac:dyDescent="0.2">
      <c r="A32" s="57" t="str">
        <f t="shared" si="1"/>
        <v>11.</v>
      </c>
      <c r="B32" s="58" t="s">
        <v>55</v>
      </c>
      <c r="C32" s="59">
        <v>22</v>
      </c>
      <c r="D32" s="60" t="s">
        <v>54</v>
      </c>
      <c r="E32" s="61"/>
      <c r="F32" s="62"/>
      <c r="G32" s="55" t="str">
        <f t="shared" si="0"/>
        <v/>
      </c>
      <c r="H32" s="63"/>
    </row>
    <row r="33" spans="1:8" x14ac:dyDescent="0.2">
      <c r="A33" s="57" t="str">
        <f t="shared" si="1"/>
        <v>11.</v>
      </c>
      <c r="B33" s="58" t="s">
        <v>55</v>
      </c>
      <c r="C33" s="59">
        <v>23</v>
      </c>
      <c r="D33" s="60" t="s">
        <v>54</v>
      </c>
      <c r="E33" s="61"/>
      <c r="F33" s="62"/>
      <c r="G33" s="55" t="str">
        <f t="shared" si="0"/>
        <v/>
      </c>
      <c r="H33" s="63"/>
    </row>
    <row r="34" spans="1:8" x14ac:dyDescent="0.2">
      <c r="A34" s="57" t="str">
        <f t="shared" si="1"/>
        <v>11.</v>
      </c>
      <c r="B34" s="58" t="s">
        <v>55</v>
      </c>
      <c r="C34" s="59">
        <v>24</v>
      </c>
      <c r="D34" s="60" t="s">
        <v>54</v>
      </c>
      <c r="E34" s="61"/>
      <c r="F34" s="62"/>
      <c r="G34" s="55" t="str">
        <f t="shared" si="0"/>
        <v/>
      </c>
      <c r="H34" s="63"/>
    </row>
    <row r="35" spans="1:8" x14ac:dyDescent="0.2">
      <c r="A35" s="57" t="str">
        <f t="shared" si="1"/>
        <v>11.</v>
      </c>
      <c r="B35" s="58" t="s">
        <v>55</v>
      </c>
      <c r="C35" s="59">
        <v>25</v>
      </c>
      <c r="D35" s="60" t="s">
        <v>54</v>
      </c>
      <c r="E35" s="61"/>
      <c r="F35" s="62"/>
      <c r="G35" s="55" t="str">
        <f t="shared" si="0"/>
        <v/>
      </c>
      <c r="H35" s="63"/>
    </row>
    <row r="36" spans="1:8" x14ac:dyDescent="0.2">
      <c r="A36" s="57" t="str">
        <f t="shared" si="1"/>
        <v>11.</v>
      </c>
      <c r="B36" s="58" t="s">
        <v>55</v>
      </c>
      <c r="C36" s="59">
        <v>26</v>
      </c>
      <c r="D36" s="60" t="s">
        <v>54</v>
      </c>
      <c r="E36" s="61"/>
      <c r="F36" s="62"/>
      <c r="G36" s="55" t="str">
        <f t="shared" si="0"/>
        <v/>
      </c>
      <c r="H36" s="63"/>
    </row>
    <row r="37" spans="1:8" x14ac:dyDescent="0.2">
      <c r="A37" s="57" t="str">
        <f t="shared" si="1"/>
        <v>11.</v>
      </c>
      <c r="B37" s="58" t="s">
        <v>55</v>
      </c>
      <c r="C37" s="59">
        <v>27</v>
      </c>
      <c r="D37" s="60" t="s">
        <v>54</v>
      </c>
      <c r="E37" s="61"/>
      <c r="F37" s="62"/>
      <c r="G37" s="55" t="str">
        <f t="shared" si="0"/>
        <v/>
      </c>
      <c r="H37" s="63"/>
    </row>
    <row r="38" spans="1:8" x14ac:dyDescent="0.2">
      <c r="A38" s="57" t="str">
        <f t="shared" si="1"/>
        <v>11.</v>
      </c>
      <c r="B38" s="58" t="s">
        <v>55</v>
      </c>
      <c r="C38" s="59">
        <v>28</v>
      </c>
      <c r="D38" s="60" t="s">
        <v>54</v>
      </c>
      <c r="E38" s="61"/>
      <c r="F38" s="62"/>
      <c r="G38" s="55" t="str">
        <f t="shared" si="0"/>
        <v/>
      </c>
      <c r="H38" s="63"/>
    </row>
    <row r="39" spans="1:8" x14ac:dyDescent="0.2">
      <c r="A39" s="57" t="str">
        <f t="shared" si="1"/>
        <v>11.</v>
      </c>
      <c r="B39" s="58" t="s">
        <v>55</v>
      </c>
      <c r="C39" s="59">
        <v>29</v>
      </c>
      <c r="D39" s="60" t="s">
        <v>54</v>
      </c>
      <c r="E39" s="61"/>
      <c r="F39" s="62"/>
      <c r="G39" s="55" t="str">
        <f t="shared" si="0"/>
        <v/>
      </c>
      <c r="H39" s="63"/>
    </row>
    <row r="40" spans="1:8" x14ac:dyDescent="0.2">
      <c r="A40" s="57" t="str">
        <f t="shared" si="1"/>
        <v>11.</v>
      </c>
      <c r="B40" s="58" t="s">
        <v>55</v>
      </c>
      <c r="C40" s="59">
        <v>30</v>
      </c>
      <c r="D40" s="60" t="s">
        <v>54</v>
      </c>
      <c r="E40" s="61"/>
      <c r="F40" s="62"/>
      <c r="G40" s="55" t="str">
        <f t="shared" si="0"/>
        <v/>
      </c>
      <c r="H40" s="63"/>
    </row>
    <row r="41" spans="1:8" x14ac:dyDescent="0.2">
      <c r="A41" s="57" t="str">
        <f t="shared" si="1"/>
        <v>11.</v>
      </c>
      <c r="B41" s="58" t="s">
        <v>55</v>
      </c>
      <c r="C41" s="59">
        <v>31</v>
      </c>
      <c r="D41" s="60" t="s">
        <v>54</v>
      </c>
      <c r="E41" s="61"/>
      <c r="F41" s="62"/>
      <c r="G41" s="55" t="str">
        <f t="shared" si="0"/>
        <v/>
      </c>
      <c r="H41" s="63"/>
    </row>
    <row r="42" spans="1:8" x14ac:dyDescent="0.2">
      <c r="A42" s="57" t="str">
        <f t="shared" si="1"/>
        <v>11.</v>
      </c>
      <c r="B42" s="58" t="s">
        <v>55</v>
      </c>
      <c r="C42" s="59">
        <v>32</v>
      </c>
      <c r="D42" s="60" t="s">
        <v>54</v>
      </c>
      <c r="E42" s="61"/>
      <c r="F42" s="62"/>
      <c r="G42" s="55" t="str">
        <f t="shared" si="0"/>
        <v/>
      </c>
      <c r="H42" s="63"/>
    </row>
    <row r="43" spans="1:8" x14ac:dyDescent="0.2">
      <c r="A43" s="57" t="str">
        <f t="shared" si="1"/>
        <v>11.</v>
      </c>
      <c r="B43" s="58" t="s">
        <v>55</v>
      </c>
      <c r="C43" s="59">
        <v>33</v>
      </c>
      <c r="D43" s="60" t="s">
        <v>54</v>
      </c>
      <c r="E43" s="61"/>
      <c r="F43" s="62"/>
      <c r="G43" s="55" t="str">
        <f t="shared" si="0"/>
        <v/>
      </c>
      <c r="H43" s="63"/>
    </row>
    <row r="44" spans="1:8" x14ac:dyDescent="0.2">
      <c r="A44" s="57" t="str">
        <f t="shared" si="1"/>
        <v>11.</v>
      </c>
      <c r="B44" s="58" t="s">
        <v>55</v>
      </c>
      <c r="C44" s="59">
        <v>34</v>
      </c>
      <c r="D44" s="60" t="s">
        <v>54</v>
      </c>
      <c r="E44" s="61"/>
      <c r="F44" s="62"/>
      <c r="G44" s="55" t="str">
        <f t="shared" si="0"/>
        <v/>
      </c>
      <c r="H44" s="63"/>
    </row>
    <row r="45" spans="1:8" x14ac:dyDescent="0.2">
      <c r="A45" s="57" t="str">
        <f t="shared" si="1"/>
        <v>11.</v>
      </c>
      <c r="B45" s="58" t="s">
        <v>55</v>
      </c>
      <c r="C45" s="59">
        <v>35</v>
      </c>
      <c r="D45" s="60" t="s">
        <v>54</v>
      </c>
      <c r="E45" s="61"/>
      <c r="F45" s="62"/>
      <c r="G45" s="55" t="str">
        <f t="shared" si="0"/>
        <v/>
      </c>
      <c r="H45" s="63"/>
    </row>
    <row r="46" spans="1:8" x14ac:dyDescent="0.2">
      <c r="A46" s="57" t="str">
        <f t="shared" si="1"/>
        <v>11.</v>
      </c>
      <c r="B46" s="58" t="s">
        <v>55</v>
      </c>
      <c r="C46" s="59">
        <v>36</v>
      </c>
      <c r="D46" s="60" t="s">
        <v>54</v>
      </c>
      <c r="E46" s="61"/>
      <c r="F46" s="62"/>
      <c r="G46" s="55" t="str">
        <f t="shared" si="0"/>
        <v/>
      </c>
      <c r="H46" s="63"/>
    </row>
    <row r="47" spans="1:8" x14ac:dyDescent="0.2">
      <c r="A47" s="57" t="str">
        <f t="shared" si="1"/>
        <v>11.</v>
      </c>
      <c r="B47" s="58" t="s">
        <v>55</v>
      </c>
      <c r="C47" s="59">
        <v>37</v>
      </c>
      <c r="D47" s="60" t="s">
        <v>54</v>
      </c>
      <c r="E47" s="61"/>
      <c r="F47" s="62"/>
      <c r="G47" s="55" t="str">
        <f t="shared" si="0"/>
        <v/>
      </c>
      <c r="H47" s="63"/>
    </row>
    <row r="48" spans="1:8" x14ac:dyDescent="0.2">
      <c r="A48" s="57" t="str">
        <f t="shared" si="1"/>
        <v>11.</v>
      </c>
      <c r="B48" s="58" t="s">
        <v>55</v>
      </c>
      <c r="C48" s="59">
        <v>38</v>
      </c>
      <c r="D48" s="60" t="s">
        <v>54</v>
      </c>
      <c r="E48" s="61"/>
      <c r="F48" s="62"/>
      <c r="G48" s="55" t="str">
        <f t="shared" si="0"/>
        <v/>
      </c>
      <c r="H48" s="63"/>
    </row>
    <row r="49" spans="1:8" x14ac:dyDescent="0.2">
      <c r="A49" s="57" t="str">
        <f t="shared" si="1"/>
        <v>11.</v>
      </c>
      <c r="B49" s="58" t="s">
        <v>55</v>
      </c>
      <c r="C49" s="59">
        <v>39</v>
      </c>
      <c r="D49" s="60" t="s">
        <v>54</v>
      </c>
      <c r="E49" s="61"/>
      <c r="F49" s="62"/>
      <c r="G49" s="55" t="str">
        <f t="shared" si="0"/>
        <v/>
      </c>
      <c r="H49" s="63"/>
    </row>
    <row r="50" spans="1:8" x14ac:dyDescent="0.2">
      <c r="A50" s="57" t="str">
        <f t="shared" si="1"/>
        <v>11.</v>
      </c>
      <c r="B50" s="58" t="s">
        <v>55</v>
      </c>
      <c r="C50" s="59">
        <v>40</v>
      </c>
      <c r="D50" s="60" t="s">
        <v>54</v>
      </c>
      <c r="E50" s="61"/>
      <c r="F50" s="62"/>
      <c r="G50" s="55" t="str">
        <f t="shared" si="0"/>
        <v/>
      </c>
      <c r="H50" s="63"/>
    </row>
    <row r="51" spans="1:8" x14ac:dyDescent="0.2">
      <c r="A51" s="57" t="str">
        <f t="shared" si="1"/>
        <v>11.</v>
      </c>
      <c r="B51" s="58" t="s">
        <v>55</v>
      </c>
      <c r="C51" s="59">
        <v>41</v>
      </c>
      <c r="D51" s="60" t="s">
        <v>54</v>
      </c>
      <c r="E51" s="61"/>
      <c r="F51" s="62"/>
      <c r="G51" s="55" t="str">
        <f t="shared" si="0"/>
        <v/>
      </c>
      <c r="H51" s="63"/>
    </row>
    <row r="52" spans="1:8" x14ac:dyDescent="0.2">
      <c r="A52" s="57" t="str">
        <f t="shared" si="1"/>
        <v>11.</v>
      </c>
      <c r="B52" s="58" t="s">
        <v>55</v>
      </c>
      <c r="C52" s="59">
        <v>42</v>
      </c>
      <c r="D52" s="60" t="s">
        <v>54</v>
      </c>
      <c r="E52" s="61"/>
      <c r="F52" s="62"/>
      <c r="G52" s="55" t="str">
        <f t="shared" si="0"/>
        <v/>
      </c>
      <c r="H52" s="63"/>
    </row>
    <row r="53" spans="1:8" x14ac:dyDescent="0.2">
      <c r="A53" s="57" t="str">
        <f t="shared" si="1"/>
        <v>11.</v>
      </c>
      <c r="B53" s="58" t="s">
        <v>55</v>
      </c>
      <c r="C53" s="59">
        <v>43</v>
      </c>
      <c r="D53" s="60" t="s">
        <v>54</v>
      </c>
      <c r="E53" s="61"/>
      <c r="F53" s="62"/>
      <c r="G53" s="55" t="str">
        <f t="shared" si="0"/>
        <v/>
      </c>
      <c r="H53" s="63"/>
    </row>
    <row r="54" spans="1:8" x14ac:dyDescent="0.2">
      <c r="A54" s="57" t="str">
        <f t="shared" si="1"/>
        <v>11.</v>
      </c>
      <c r="B54" s="58" t="s">
        <v>55</v>
      </c>
      <c r="C54" s="59">
        <v>44</v>
      </c>
      <c r="D54" s="60" t="s">
        <v>54</v>
      </c>
      <c r="E54" s="61"/>
      <c r="F54" s="62"/>
      <c r="G54" s="55" t="str">
        <f t="shared" si="0"/>
        <v/>
      </c>
      <c r="H54" s="63"/>
    </row>
    <row r="55" spans="1:8" x14ac:dyDescent="0.2">
      <c r="A55" s="57" t="str">
        <f t="shared" si="1"/>
        <v>11.</v>
      </c>
      <c r="B55" s="58" t="s">
        <v>55</v>
      </c>
      <c r="C55" s="59">
        <v>45</v>
      </c>
      <c r="D55" s="60" t="s">
        <v>54</v>
      </c>
      <c r="E55" s="61"/>
      <c r="F55" s="62"/>
      <c r="G55" s="55" t="str">
        <f t="shared" si="0"/>
        <v/>
      </c>
      <c r="H55" s="63"/>
    </row>
    <row r="56" spans="1:8" x14ac:dyDescent="0.2">
      <c r="A56" s="57" t="str">
        <f t="shared" si="1"/>
        <v>11.</v>
      </c>
      <c r="B56" s="58" t="s">
        <v>55</v>
      </c>
      <c r="C56" s="59">
        <v>46</v>
      </c>
      <c r="D56" s="60" t="s">
        <v>54</v>
      </c>
      <c r="E56" s="61"/>
      <c r="F56" s="62"/>
      <c r="G56" s="55" t="str">
        <f t="shared" si="0"/>
        <v/>
      </c>
      <c r="H56" s="63"/>
    </row>
    <row r="57" spans="1:8" x14ac:dyDescent="0.2">
      <c r="A57" s="57" t="str">
        <f t="shared" si="1"/>
        <v>11.</v>
      </c>
      <c r="B57" s="58" t="s">
        <v>55</v>
      </c>
      <c r="C57" s="59">
        <v>47</v>
      </c>
      <c r="D57" s="60" t="s">
        <v>54</v>
      </c>
      <c r="E57" s="61"/>
      <c r="F57" s="62"/>
      <c r="G57" s="55" t="str">
        <f t="shared" si="0"/>
        <v/>
      </c>
      <c r="H57" s="63"/>
    </row>
    <row r="58" spans="1:8" x14ac:dyDescent="0.2">
      <c r="A58" s="57" t="str">
        <f t="shared" si="1"/>
        <v>11.</v>
      </c>
      <c r="B58" s="58" t="s">
        <v>55</v>
      </c>
      <c r="C58" s="59">
        <v>48</v>
      </c>
      <c r="D58" s="60" t="s">
        <v>54</v>
      </c>
      <c r="E58" s="61"/>
      <c r="F58" s="62"/>
      <c r="G58" s="55" t="str">
        <f t="shared" si="0"/>
        <v/>
      </c>
      <c r="H58" s="63"/>
    </row>
    <row r="59" spans="1:8" x14ac:dyDescent="0.2">
      <c r="A59" s="57" t="str">
        <f t="shared" si="1"/>
        <v>11.</v>
      </c>
      <c r="B59" s="58" t="s">
        <v>55</v>
      </c>
      <c r="C59" s="59">
        <v>49</v>
      </c>
      <c r="D59" s="60" t="s">
        <v>54</v>
      </c>
      <c r="E59" s="61"/>
      <c r="F59" s="62"/>
      <c r="G59" s="55" t="str">
        <f t="shared" si="0"/>
        <v/>
      </c>
      <c r="H59" s="63"/>
    </row>
    <row r="60" spans="1:8" x14ac:dyDescent="0.2">
      <c r="A60" s="57" t="str">
        <f t="shared" si="1"/>
        <v>11.</v>
      </c>
      <c r="B60" s="58" t="s">
        <v>55</v>
      </c>
      <c r="C60" s="59">
        <v>50</v>
      </c>
      <c r="D60" s="60" t="s">
        <v>54</v>
      </c>
      <c r="E60" s="61"/>
      <c r="F60" s="62"/>
      <c r="G60" s="55" t="str">
        <f t="shared" si="0"/>
        <v/>
      </c>
      <c r="H60" s="63"/>
    </row>
    <row r="61" spans="1:8" x14ac:dyDescent="0.2">
      <c r="A61" s="57" t="str">
        <f t="shared" si="1"/>
        <v>11.</v>
      </c>
      <c r="B61" s="58" t="s">
        <v>55</v>
      </c>
      <c r="C61" s="59">
        <v>51</v>
      </c>
      <c r="D61" s="60" t="s">
        <v>54</v>
      </c>
      <c r="E61" s="61"/>
      <c r="F61" s="62"/>
      <c r="G61" s="55" t="str">
        <f t="shared" si="0"/>
        <v/>
      </c>
      <c r="H61" s="63"/>
    </row>
    <row r="62" spans="1:8" x14ac:dyDescent="0.2">
      <c r="A62" s="57" t="str">
        <f t="shared" si="1"/>
        <v>11.</v>
      </c>
      <c r="B62" s="58" t="s">
        <v>55</v>
      </c>
      <c r="C62" s="59">
        <v>52</v>
      </c>
      <c r="D62" s="60" t="s">
        <v>54</v>
      </c>
      <c r="E62" s="61"/>
      <c r="F62" s="62"/>
      <c r="G62" s="55" t="str">
        <f t="shared" si="0"/>
        <v/>
      </c>
      <c r="H62" s="63"/>
    </row>
    <row r="63" spans="1:8" x14ac:dyDescent="0.2">
      <c r="A63" s="57" t="str">
        <f t="shared" si="1"/>
        <v>11.</v>
      </c>
      <c r="B63" s="58" t="s">
        <v>55</v>
      </c>
      <c r="C63" s="59">
        <v>53</v>
      </c>
      <c r="D63" s="60" t="s">
        <v>54</v>
      </c>
      <c r="E63" s="61"/>
      <c r="F63" s="62"/>
      <c r="G63" s="55" t="str">
        <f t="shared" si="0"/>
        <v/>
      </c>
      <c r="H63" s="63"/>
    </row>
    <row r="64" spans="1:8" x14ac:dyDescent="0.2">
      <c r="A64" s="57" t="str">
        <f t="shared" si="1"/>
        <v>11.</v>
      </c>
      <c r="B64" s="58" t="s">
        <v>55</v>
      </c>
      <c r="C64" s="59">
        <v>54</v>
      </c>
      <c r="D64" s="60" t="s">
        <v>54</v>
      </c>
      <c r="E64" s="61"/>
      <c r="F64" s="62"/>
      <c r="G64" s="55" t="str">
        <f t="shared" si="0"/>
        <v/>
      </c>
      <c r="H64" s="63"/>
    </row>
    <row r="65" spans="1:8" x14ac:dyDescent="0.2">
      <c r="A65" s="57" t="str">
        <f t="shared" si="1"/>
        <v>11.</v>
      </c>
      <c r="B65" s="58" t="s">
        <v>55</v>
      </c>
      <c r="C65" s="59">
        <v>55</v>
      </c>
      <c r="D65" s="60" t="s">
        <v>54</v>
      </c>
      <c r="E65" s="61"/>
      <c r="F65" s="62"/>
      <c r="G65" s="55" t="str">
        <f t="shared" si="0"/>
        <v/>
      </c>
      <c r="H65" s="63"/>
    </row>
    <row r="66" spans="1:8" x14ac:dyDescent="0.2">
      <c r="A66" s="57" t="str">
        <f t="shared" si="1"/>
        <v>11.</v>
      </c>
      <c r="B66" s="58" t="s">
        <v>55</v>
      </c>
      <c r="C66" s="59">
        <v>56</v>
      </c>
      <c r="D66" s="60" t="s">
        <v>54</v>
      </c>
      <c r="E66" s="61"/>
      <c r="F66" s="62"/>
      <c r="G66" s="55" t="str">
        <f t="shared" si="0"/>
        <v/>
      </c>
      <c r="H66" s="63"/>
    </row>
    <row r="67" spans="1:8" x14ac:dyDescent="0.2">
      <c r="A67" s="57" t="str">
        <f t="shared" si="1"/>
        <v>11.</v>
      </c>
      <c r="B67" s="58" t="s">
        <v>55</v>
      </c>
      <c r="C67" s="59">
        <v>57</v>
      </c>
      <c r="D67" s="60" t="s">
        <v>54</v>
      </c>
      <c r="E67" s="61"/>
      <c r="F67" s="62"/>
      <c r="G67" s="55" t="str">
        <f t="shared" si="0"/>
        <v/>
      </c>
      <c r="H67" s="63"/>
    </row>
    <row r="68" spans="1:8" x14ac:dyDescent="0.2">
      <c r="A68" s="57" t="str">
        <f t="shared" si="1"/>
        <v>11.</v>
      </c>
      <c r="B68" s="58" t="s">
        <v>55</v>
      </c>
      <c r="C68" s="59">
        <v>58</v>
      </c>
      <c r="D68" s="60" t="s">
        <v>54</v>
      </c>
      <c r="E68" s="61"/>
      <c r="F68" s="62"/>
      <c r="G68" s="55" t="str">
        <f t="shared" si="0"/>
        <v/>
      </c>
      <c r="H68" s="63"/>
    </row>
    <row r="69" spans="1:8" x14ac:dyDescent="0.2">
      <c r="A69" s="57" t="str">
        <f t="shared" si="1"/>
        <v>11.</v>
      </c>
      <c r="B69" s="58" t="s">
        <v>55</v>
      </c>
      <c r="C69" s="59">
        <v>59</v>
      </c>
      <c r="D69" s="60" t="s">
        <v>54</v>
      </c>
      <c r="E69" s="61"/>
      <c r="F69" s="62"/>
      <c r="G69" s="55" t="str">
        <f t="shared" si="0"/>
        <v/>
      </c>
      <c r="H69" s="63"/>
    </row>
    <row r="70" spans="1:8" x14ac:dyDescent="0.2">
      <c r="A70" s="57" t="str">
        <f t="shared" si="1"/>
        <v>11.</v>
      </c>
      <c r="B70" s="58" t="s">
        <v>55</v>
      </c>
      <c r="C70" s="59">
        <v>60</v>
      </c>
      <c r="D70" s="60" t="s">
        <v>54</v>
      </c>
      <c r="E70" s="61"/>
      <c r="F70" s="62"/>
      <c r="G70" s="55" t="str">
        <f t="shared" si="0"/>
        <v/>
      </c>
      <c r="H70" s="63"/>
    </row>
    <row r="71" spans="1:8" x14ac:dyDescent="0.2">
      <c r="A71" s="57" t="str">
        <f t="shared" si="1"/>
        <v>11.</v>
      </c>
      <c r="B71" s="58" t="s">
        <v>55</v>
      </c>
      <c r="C71" s="59">
        <v>61</v>
      </c>
      <c r="D71" s="60" t="s">
        <v>54</v>
      </c>
      <c r="E71" s="61"/>
      <c r="F71" s="62"/>
      <c r="G71" s="55" t="str">
        <f t="shared" si="0"/>
        <v/>
      </c>
      <c r="H71" s="63"/>
    </row>
    <row r="72" spans="1:8" x14ac:dyDescent="0.2">
      <c r="A72" s="57" t="str">
        <f t="shared" si="1"/>
        <v>11.</v>
      </c>
      <c r="B72" s="58" t="s">
        <v>55</v>
      </c>
      <c r="C72" s="59">
        <v>62</v>
      </c>
      <c r="D72" s="60" t="s">
        <v>54</v>
      </c>
      <c r="E72" s="61"/>
      <c r="F72" s="62"/>
      <c r="G72" s="55" t="str">
        <f t="shared" si="0"/>
        <v/>
      </c>
      <c r="H72" s="63"/>
    </row>
    <row r="73" spans="1:8" x14ac:dyDescent="0.2">
      <c r="A73" s="57" t="str">
        <f t="shared" si="1"/>
        <v>11.</v>
      </c>
      <c r="B73" s="58" t="s">
        <v>55</v>
      </c>
      <c r="C73" s="59">
        <v>63</v>
      </c>
      <c r="D73" s="60" t="s">
        <v>54</v>
      </c>
      <c r="E73" s="61"/>
      <c r="F73" s="62"/>
      <c r="G73" s="55" t="str">
        <f t="shared" si="0"/>
        <v/>
      </c>
      <c r="H73" s="63"/>
    </row>
    <row r="74" spans="1:8" x14ac:dyDescent="0.2">
      <c r="A74" s="57" t="str">
        <f t="shared" si="1"/>
        <v>11.</v>
      </c>
      <c r="B74" s="58" t="s">
        <v>55</v>
      </c>
      <c r="C74" s="59">
        <v>64</v>
      </c>
      <c r="D74" s="60" t="s">
        <v>54</v>
      </c>
      <c r="E74" s="61"/>
      <c r="F74" s="62"/>
      <c r="G74" s="55" t="str">
        <f t="shared" si="0"/>
        <v/>
      </c>
      <c r="H74" s="63"/>
    </row>
    <row r="75" spans="1:8" x14ac:dyDescent="0.2">
      <c r="A75" s="57" t="str">
        <f t="shared" si="1"/>
        <v>11.</v>
      </c>
      <c r="B75" s="58" t="s">
        <v>55</v>
      </c>
      <c r="C75" s="59">
        <v>65</v>
      </c>
      <c r="D75" s="60" t="s">
        <v>54</v>
      </c>
      <c r="E75" s="61"/>
      <c r="F75" s="62"/>
      <c r="G75" s="55" t="str">
        <f t="shared" ref="G75:G110" si="2">IF(E75="","",IF(F75="","",E75*F75))</f>
        <v/>
      </c>
      <c r="H75" s="63"/>
    </row>
    <row r="76" spans="1:8" x14ac:dyDescent="0.2">
      <c r="A76" s="57" t="str">
        <f t="shared" ref="A76:A110" si="3">A$1</f>
        <v>11.</v>
      </c>
      <c r="B76" s="58" t="s">
        <v>55</v>
      </c>
      <c r="C76" s="59">
        <v>66</v>
      </c>
      <c r="D76" s="60" t="s">
        <v>54</v>
      </c>
      <c r="E76" s="61"/>
      <c r="F76" s="62"/>
      <c r="G76" s="55" t="str">
        <f t="shared" si="2"/>
        <v/>
      </c>
      <c r="H76" s="63"/>
    </row>
    <row r="77" spans="1:8" x14ac:dyDescent="0.2">
      <c r="A77" s="57" t="str">
        <f t="shared" si="3"/>
        <v>11.</v>
      </c>
      <c r="B77" s="58" t="s">
        <v>55</v>
      </c>
      <c r="C77" s="59">
        <v>67</v>
      </c>
      <c r="D77" s="60" t="s">
        <v>54</v>
      </c>
      <c r="E77" s="61"/>
      <c r="F77" s="62"/>
      <c r="G77" s="55" t="str">
        <f t="shared" si="2"/>
        <v/>
      </c>
      <c r="H77" s="63"/>
    </row>
    <row r="78" spans="1:8" x14ac:dyDescent="0.2">
      <c r="A78" s="57" t="str">
        <f t="shared" si="3"/>
        <v>11.</v>
      </c>
      <c r="B78" s="58" t="s">
        <v>55</v>
      </c>
      <c r="C78" s="59">
        <v>68</v>
      </c>
      <c r="D78" s="60" t="s">
        <v>54</v>
      </c>
      <c r="E78" s="61"/>
      <c r="F78" s="62"/>
      <c r="G78" s="55" t="str">
        <f t="shared" si="2"/>
        <v/>
      </c>
      <c r="H78" s="63"/>
    </row>
    <row r="79" spans="1:8" x14ac:dyDescent="0.2">
      <c r="A79" s="57" t="str">
        <f t="shared" si="3"/>
        <v>11.</v>
      </c>
      <c r="B79" s="58" t="s">
        <v>55</v>
      </c>
      <c r="C79" s="59">
        <v>69</v>
      </c>
      <c r="D79" s="60" t="s">
        <v>54</v>
      </c>
      <c r="E79" s="61"/>
      <c r="F79" s="62"/>
      <c r="G79" s="55" t="str">
        <f t="shared" si="2"/>
        <v/>
      </c>
      <c r="H79" s="63"/>
    </row>
    <row r="80" spans="1:8" x14ac:dyDescent="0.2">
      <c r="A80" s="57" t="str">
        <f t="shared" si="3"/>
        <v>11.</v>
      </c>
      <c r="B80" s="58" t="s">
        <v>55</v>
      </c>
      <c r="C80" s="59">
        <v>70</v>
      </c>
      <c r="D80" s="60" t="s">
        <v>54</v>
      </c>
      <c r="E80" s="61"/>
      <c r="F80" s="62"/>
      <c r="G80" s="55" t="str">
        <f t="shared" si="2"/>
        <v/>
      </c>
      <c r="H80" s="63"/>
    </row>
    <row r="81" spans="1:8" x14ac:dyDescent="0.2">
      <c r="A81" s="57" t="str">
        <f t="shared" si="3"/>
        <v>11.</v>
      </c>
      <c r="B81" s="58" t="s">
        <v>55</v>
      </c>
      <c r="C81" s="59">
        <v>71</v>
      </c>
      <c r="D81" s="60" t="s">
        <v>54</v>
      </c>
      <c r="E81" s="61"/>
      <c r="F81" s="62"/>
      <c r="G81" s="55" t="str">
        <f t="shared" si="2"/>
        <v/>
      </c>
      <c r="H81" s="63"/>
    </row>
    <row r="82" spans="1:8" x14ac:dyDescent="0.2">
      <c r="A82" s="57" t="str">
        <f t="shared" si="3"/>
        <v>11.</v>
      </c>
      <c r="B82" s="58" t="s">
        <v>55</v>
      </c>
      <c r="C82" s="59">
        <v>72</v>
      </c>
      <c r="D82" s="60" t="s">
        <v>54</v>
      </c>
      <c r="E82" s="61"/>
      <c r="F82" s="62"/>
      <c r="G82" s="55" t="str">
        <f t="shared" si="2"/>
        <v/>
      </c>
      <c r="H82" s="63"/>
    </row>
    <row r="83" spans="1:8" x14ac:dyDescent="0.2">
      <c r="A83" s="57" t="str">
        <f t="shared" si="3"/>
        <v>11.</v>
      </c>
      <c r="B83" s="58" t="s">
        <v>55</v>
      </c>
      <c r="C83" s="59">
        <v>73</v>
      </c>
      <c r="D83" s="60" t="s">
        <v>54</v>
      </c>
      <c r="E83" s="61"/>
      <c r="F83" s="62"/>
      <c r="G83" s="55" t="str">
        <f t="shared" si="2"/>
        <v/>
      </c>
      <c r="H83" s="63"/>
    </row>
    <row r="84" spans="1:8" x14ac:dyDescent="0.2">
      <c r="A84" s="57" t="str">
        <f t="shared" si="3"/>
        <v>11.</v>
      </c>
      <c r="B84" s="58" t="s">
        <v>55</v>
      </c>
      <c r="C84" s="59">
        <v>74</v>
      </c>
      <c r="D84" s="60" t="s">
        <v>54</v>
      </c>
      <c r="E84" s="61"/>
      <c r="F84" s="62"/>
      <c r="G84" s="55" t="str">
        <f t="shared" si="2"/>
        <v/>
      </c>
      <c r="H84" s="63"/>
    </row>
    <row r="85" spans="1:8" x14ac:dyDescent="0.2">
      <c r="A85" s="57" t="str">
        <f t="shared" si="3"/>
        <v>11.</v>
      </c>
      <c r="B85" s="58" t="s">
        <v>55</v>
      </c>
      <c r="C85" s="59">
        <v>75</v>
      </c>
      <c r="D85" s="60" t="s">
        <v>54</v>
      </c>
      <c r="E85" s="61"/>
      <c r="F85" s="62"/>
      <c r="G85" s="55" t="str">
        <f t="shared" si="2"/>
        <v/>
      </c>
      <c r="H85" s="63"/>
    </row>
    <row r="86" spans="1:8" x14ac:dyDescent="0.2">
      <c r="A86" s="57" t="str">
        <f t="shared" si="3"/>
        <v>11.</v>
      </c>
      <c r="B86" s="58" t="s">
        <v>55</v>
      </c>
      <c r="C86" s="59">
        <v>76</v>
      </c>
      <c r="D86" s="60" t="s">
        <v>54</v>
      </c>
      <c r="E86" s="61"/>
      <c r="F86" s="62"/>
      <c r="G86" s="55" t="str">
        <f t="shared" si="2"/>
        <v/>
      </c>
      <c r="H86" s="63"/>
    </row>
    <row r="87" spans="1:8" x14ac:dyDescent="0.2">
      <c r="A87" s="57" t="str">
        <f t="shared" si="3"/>
        <v>11.</v>
      </c>
      <c r="B87" s="58" t="s">
        <v>55</v>
      </c>
      <c r="C87" s="59">
        <v>77</v>
      </c>
      <c r="D87" s="60" t="s">
        <v>54</v>
      </c>
      <c r="E87" s="61"/>
      <c r="F87" s="62"/>
      <c r="G87" s="55" t="str">
        <f t="shared" si="2"/>
        <v/>
      </c>
      <c r="H87" s="63"/>
    </row>
    <row r="88" spans="1:8" x14ac:dyDescent="0.2">
      <c r="A88" s="57" t="str">
        <f t="shared" si="3"/>
        <v>11.</v>
      </c>
      <c r="B88" s="58" t="s">
        <v>55</v>
      </c>
      <c r="C88" s="59">
        <v>78</v>
      </c>
      <c r="D88" s="60" t="s">
        <v>54</v>
      </c>
      <c r="E88" s="61"/>
      <c r="F88" s="62"/>
      <c r="G88" s="55" t="str">
        <f t="shared" si="2"/>
        <v/>
      </c>
      <c r="H88" s="63"/>
    </row>
    <row r="89" spans="1:8" x14ac:dyDescent="0.2">
      <c r="A89" s="57" t="str">
        <f t="shared" si="3"/>
        <v>11.</v>
      </c>
      <c r="B89" s="58" t="s">
        <v>55</v>
      </c>
      <c r="C89" s="59">
        <v>79</v>
      </c>
      <c r="D89" s="60" t="s">
        <v>54</v>
      </c>
      <c r="E89" s="61"/>
      <c r="F89" s="62"/>
      <c r="G89" s="55" t="str">
        <f t="shared" si="2"/>
        <v/>
      </c>
      <c r="H89" s="63"/>
    </row>
    <row r="90" spans="1:8" x14ac:dyDescent="0.2">
      <c r="A90" s="57" t="str">
        <f t="shared" si="3"/>
        <v>11.</v>
      </c>
      <c r="B90" s="58" t="s">
        <v>55</v>
      </c>
      <c r="C90" s="59">
        <v>80</v>
      </c>
      <c r="D90" s="60" t="s">
        <v>54</v>
      </c>
      <c r="E90" s="61"/>
      <c r="F90" s="62"/>
      <c r="G90" s="55" t="str">
        <f t="shared" si="2"/>
        <v/>
      </c>
      <c r="H90" s="63"/>
    </row>
    <row r="91" spans="1:8" x14ac:dyDescent="0.2">
      <c r="A91" s="57" t="str">
        <f t="shared" si="3"/>
        <v>11.</v>
      </c>
      <c r="B91" s="58" t="s">
        <v>55</v>
      </c>
      <c r="C91" s="59">
        <v>81</v>
      </c>
      <c r="D91" s="60" t="s">
        <v>54</v>
      </c>
      <c r="E91" s="61"/>
      <c r="F91" s="62"/>
      <c r="G91" s="55" t="str">
        <f t="shared" si="2"/>
        <v/>
      </c>
      <c r="H91" s="63"/>
    </row>
    <row r="92" spans="1:8" x14ac:dyDescent="0.2">
      <c r="A92" s="57" t="str">
        <f t="shared" si="3"/>
        <v>11.</v>
      </c>
      <c r="B92" s="58" t="s">
        <v>55</v>
      </c>
      <c r="C92" s="59">
        <v>82</v>
      </c>
      <c r="D92" s="60" t="s">
        <v>54</v>
      </c>
      <c r="E92" s="61"/>
      <c r="F92" s="62"/>
      <c r="G92" s="55" t="str">
        <f t="shared" si="2"/>
        <v/>
      </c>
      <c r="H92" s="63"/>
    </row>
    <row r="93" spans="1:8" x14ac:dyDescent="0.2">
      <c r="A93" s="57" t="str">
        <f t="shared" si="3"/>
        <v>11.</v>
      </c>
      <c r="B93" s="58" t="s">
        <v>55</v>
      </c>
      <c r="C93" s="59">
        <v>83</v>
      </c>
      <c r="D93" s="60" t="s">
        <v>54</v>
      </c>
      <c r="E93" s="61"/>
      <c r="F93" s="62"/>
      <c r="G93" s="55" t="str">
        <f t="shared" si="2"/>
        <v/>
      </c>
      <c r="H93" s="63"/>
    </row>
    <row r="94" spans="1:8" x14ac:dyDescent="0.2">
      <c r="A94" s="57" t="str">
        <f t="shared" si="3"/>
        <v>11.</v>
      </c>
      <c r="B94" s="58" t="s">
        <v>55</v>
      </c>
      <c r="C94" s="59">
        <v>84</v>
      </c>
      <c r="D94" s="60" t="s">
        <v>54</v>
      </c>
      <c r="E94" s="61"/>
      <c r="F94" s="62"/>
      <c r="G94" s="55" t="str">
        <f t="shared" si="2"/>
        <v/>
      </c>
      <c r="H94" s="63"/>
    </row>
    <row r="95" spans="1:8" x14ac:dyDescent="0.2">
      <c r="A95" s="57" t="str">
        <f t="shared" si="3"/>
        <v>11.</v>
      </c>
      <c r="B95" s="58" t="s">
        <v>55</v>
      </c>
      <c r="C95" s="59">
        <v>85</v>
      </c>
      <c r="D95" s="60" t="s">
        <v>54</v>
      </c>
      <c r="E95" s="61"/>
      <c r="F95" s="62"/>
      <c r="G95" s="55" t="str">
        <f t="shared" si="2"/>
        <v/>
      </c>
      <c r="H95" s="63"/>
    </row>
    <row r="96" spans="1:8" x14ac:dyDescent="0.2">
      <c r="A96" s="57" t="str">
        <f t="shared" si="3"/>
        <v>11.</v>
      </c>
      <c r="B96" s="58" t="s">
        <v>55</v>
      </c>
      <c r="C96" s="59">
        <v>86</v>
      </c>
      <c r="D96" s="60" t="s">
        <v>54</v>
      </c>
      <c r="E96" s="61"/>
      <c r="F96" s="62"/>
      <c r="G96" s="55" t="str">
        <f t="shared" si="2"/>
        <v/>
      </c>
      <c r="H96" s="63"/>
    </row>
    <row r="97" spans="1:8" x14ac:dyDescent="0.2">
      <c r="A97" s="57" t="str">
        <f t="shared" si="3"/>
        <v>11.</v>
      </c>
      <c r="B97" s="58" t="s">
        <v>55</v>
      </c>
      <c r="C97" s="59">
        <v>87</v>
      </c>
      <c r="D97" s="60" t="s">
        <v>54</v>
      </c>
      <c r="E97" s="61"/>
      <c r="F97" s="62"/>
      <c r="G97" s="55" t="str">
        <f t="shared" si="2"/>
        <v/>
      </c>
      <c r="H97" s="63"/>
    </row>
    <row r="98" spans="1:8" x14ac:dyDescent="0.2">
      <c r="A98" s="57" t="str">
        <f t="shared" si="3"/>
        <v>11.</v>
      </c>
      <c r="B98" s="58" t="s">
        <v>55</v>
      </c>
      <c r="C98" s="59">
        <v>88</v>
      </c>
      <c r="D98" s="60" t="s">
        <v>54</v>
      </c>
      <c r="E98" s="61"/>
      <c r="F98" s="62"/>
      <c r="G98" s="55" t="str">
        <f t="shared" si="2"/>
        <v/>
      </c>
      <c r="H98" s="63"/>
    </row>
    <row r="99" spans="1:8" x14ac:dyDescent="0.2">
      <c r="A99" s="57" t="str">
        <f t="shared" si="3"/>
        <v>11.</v>
      </c>
      <c r="B99" s="58" t="s">
        <v>55</v>
      </c>
      <c r="C99" s="59">
        <v>89</v>
      </c>
      <c r="D99" s="60" t="s">
        <v>54</v>
      </c>
      <c r="E99" s="61"/>
      <c r="F99" s="62"/>
      <c r="G99" s="55" t="str">
        <f t="shared" si="2"/>
        <v/>
      </c>
      <c r="H99" s="63"/>
    </row>
    <row r="100" spans="1:8" x14ac:dyDescent="0.2">
      <c r="A100" s="57" t="str">
        <f t="shared" si="3"/>
        <v>11.</v>
      </c>
      <c r="B100" s="58" t="s">
        <v>55</v>
      </c>
      <c r="C100" s="59">
        <v>90</v>
      </c>
      <c r="D100" s="60" t="s">
        <v>54</v>
      </c>
      <c r="E100" s="61"/>
      <c r="F100" s="62"/>
      <c r="G100" s="55" t="str">
        <f t="shared" si="2"/>
        <v/>
      </c>
      <c r="H100" s="63"/>
    </row>
    <row r="101" spans="1:8" x14ac:dyDescent="0.2">
      <c r="A101" s="57" t="str">
        <f t="shared" si="3"/>
        <v>11.</v>
      </c>
      <c r="B101" s="58" t="s">
        <v>55</v>
      </c>
      <c r="C101" s="59">
        <v>91</v>
      </c>
      <c r="D101" s="60" t="s">
        <v>54</v>
      </c>
      <c r="E101" s="61"/>
      <c r="F101" s="62"/>
      <c r="G101" s="55" t="str">
        <f t="shared" si="2"/>
        <v/>
      </c>
      <c r="H101" s="63"/>
    </row>
    <row r="102" spans="1:8" x14ac:dyDescent="0.2">
      <c r="A102" s="57" t="str">
        <f t="shared" si="3"/>
        <v>11.</v>
      </c>
      <c r="B102" s="58" t="s">
        <v>55</v>
      </c>
      <c r="C102" s="59">
        <v>92</v>
      </c>
      <c r="D102" s="60" t="s">
        <v>54</v>
      </c>
      <c r="E102" s="61"/>
      <c r="F102" s="62"/>
      <c r="G102" s="55" t="str">
        <f t="shared" si="2"/>
        <v/>
      </c>
      <c r="H102" s="63"/>
    </row>
    <row r="103" spans="1:8" x14ac:dyDescent="0.2">
      <c r="A103" s="57" t="str">
        <f t="shared" si="3"/>
        <v>11.</v>
      </c>
      <c r="B103" s="58" t="s">
        <v>55</v>
      </c>
      <c r="C103" s="59">
        <v>93</v>
      </c>
      <c r="D103" s="60" t="s">
        <v>54</v>
      </c>
      <c r="E103" s="61"/>
      <c r="F103" s="62"/>
      <c r="G103" s="55" t="str">
        <f t="shared" si="2"/>
        <v/>
      </c>
      <c r="H103" s="63"/>
    </row>
    <row r="104" spans="1:8" x14ac:dyDescent="0.2">
      <c r="A104" s="57" t="str">
        <f t="shared" si="3"/>
        <v>11.</v>
      </c>
      <c r="B104" s="58" t="s">
        <v>55</v>
      </c>
      <c r="C104" s="59">
        <v>94</v>
      </c>
      <c r="D104" s="60" t="s">
        <v>54</v>
      </c>
      <c r="E104" s="61"/>
      <c r="F104" s="62"/>
      <c r="G104" s="55" t="str">
        <f t="shared" si="2"/>
        <v/>
      </c>
      <c r="H104" s="63"/>
    </row>
    <row r="105" spans="1:8" x14ac:dyDescent="0.2">
      <c r="A105" s="57" t="str">
        <f t="shared" si="3"/>
        <v>11.</v>
      </c>
      <c r="B105" s="58" t="s">
        <v>55</v>
      </c>
      <c r="C105" s="59">
        <v>95</v>
      </c>
      <c r="D105" s="60" t="s">
        <v>54</v>
      </c>
      <c r="E105" s="61"/>
      <c r="F105" s="62"/>
      <c r="G105" s="55" t="str">
        <f t="shared" si="2"/>
        <v/>
      </c>
      <c r="H105" s="63"/>
    </row>
    <row r="106" spans="1:8" x14ac:dyDescent="0.2">
      <c r="A106" s="57" t="str">
        <f t="shared" si="3"/>
        <v>11.</v>
      </c>
      <c r="B106" s="58" t="s">
        <v>55</v>
      </c>
      <c r="C106" s="59">
        <v>96</v>
      </c>
      <c r="D106" s="60" t="s">
        <v>54</v>
      </c>
      <c r="E106" s="61"/>
      <c r="F106" s="62"/>
      <c r="G106" s="55" t="str">
        <f t="shared" si="2"/>
        <v/>
      </c>
      <c r="H106" s="63"/>
    </row>
    <row r="107" spans="1:8" x14ac:dyDescent="0.2">
      <c r="A107" s="57" t="str">
        <f t="shared" si="3"/>
        <v>11.</v>
      </c>
      <c r="B107" s="58" t="s">
        <v>55</v>
      </c>
      <c r="C107" s="59">
        <v>97</v>
      </c>
      <c r="D107" s="60" t="s">
        <v>54</v>
      </c>
      <c r="E107" s="61"/>
      <c r="F107" s="62"/>
      <c r="G107" s="55" t="str">
        <f t="shared" si="2"/>
        <v/>
      </c>
      <c r="H107" s="63"/>
    </row>
    <row r="108" spans="1:8" x14ac:dyDescent="0.2">
      <c r="A108" s="57" t="str">
        <f t="shared" si="3"/>
        <v>11.</v>
      </c>
      <c r="B108" s="58" t="s">
        <v>55</v>
      </c>
      <c r="C108" s="59">
        <v>98</v>
      </c>
      <c r="D108" s="60" t="s">
        <v>54</v>
      </c>
      <c r="E108" s="61"/>
      <c r="F108" s="62"/>
      <c r="G108" s="55" t="str">
        <f t="shared" si="2"/>
        <v/>
      </c>
      <c r="H108" s="63"/>
    </row>
    <row r="109" spans="1:8" x14ac:dyDescent="0.2">
      <c r="A109" s="57" t="str">
        <f t="shared" si="3"/>
        <v>11.</v>
      </c>
      <c r="B109" s="58" t="s">
        <v>55</v>
      </c>
      <c r="C109" s="59">
        <v>99</v>
      </c>
      <c r="D109" s="60" t="s">
        <v>54</v>
      </c>
      <c r="E109" s="61"/>
      <c r="F109" s="62"/>
      <c r="G109" s="55" t="str">
        <f t="shared" si="2"/>
        <v/>
      </c>
      <c r="H109" s="63"/>
    </row>
    <row r="110" spans="1:8" x14ac:dyDescent="0.2">
      <c r="A110" s="57" t="str">
        <f t="shared" si="3"/>
        <v>11.</v>
      </c>
      <c r="B110" s="58" t="s">
        <v>55</v>
      </c>
      <c r="C110" s="59">
        <v>100</v>
      </c>
      <c r="D110" s="60" t="s">
        <v>54</v>
      </c>
      <c r="E110" s="61"/>
      <c r="F110" s="62"/>
      <c r="G110" s="55" t="str">
        <f t="shared" si="2"/>
        <v/>
      </c>
      <c r="H110" s="63"/>
    </row>
    <row r="111" spans="1:8" x14ac:dyDescent="0.2">
      <c r="A111" s="64"/>
      <c r="B111" s="64"/>
      <c r="C111" s="64"/>
      <c r="D111" s="64"/>
      <c r="E111" s="65"/>
      <c r="F111" s="65"/>
      <c r="G111" s="65"/>
      <c r="H111" s="66"/>
    </row>
  </sheetData>
  <sheetProtection sheet="1" objects="1" scenarios="1"/>
  <mergeCells count="4">
    <mergeCell ref="A1:A3"/>
    <mergeCell ref="B1:B3"/>
    <mergeCell ref="C1:C3"/>
    <mergeCell ref="D1:D3"/>
  </mergeCells>
  <conditionalFormatting sqref="G7:G8">
    <cfRule type="expression" dxfId="14" priority="1">
      <formula>$G$7="ROZPOČET OK"</formula>
    </cfRule>
    <cfRule type="expression" dxfId="13" priority="2">
      <formula>$G$7="KRÁCENÍ ZPŮSOBILÝCH VÝDAJŮ"</formula>
    </cfRule>
  </conditionalFormatting>
  <conditionalFormatting sqref="G4:G6">
    <cfRule type="expression" dxfId="12" priority="3">
      <formula>#REF!&lt;&gt;$H$3</formula>
    </cfRule>
  </conditionalFormatting>
  <dataValidations disablePrompts="1" count="1">
    <dataValidation type="list" allowBlank="1" showInputMessage="1" showErrorMessage="1" sqref="H11:H110">
      <formula1>"výrobní,nevýrobní"</formula1>
    </dataValidation>
  </dataValidations>
  <pageMargins left="0.7" right="0.7" top="0.78740157499999996" bottom="0.78740157499999996" header="0.3" footer="0.3"/>
  <pageSetup paperSize="8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27"/>
  <sheetViews>
    <sheetView showGridLines="0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12.28515625" defaultRowHeight="15" outlineLevelCol="1" x14ac:dyDescent="0.25"/>
  <cols>
    <col min="1" max="1" width="7.5703125" style="34" bestFit="1" customWidth="1"/>
    <col min="2" max="2" width="77.28515625" style="35" bestFit="1" customWidth="1"/>
    <col min="3" max="3" width="77.7109375" style="35" customWidth="1"/>
    <col min="4" max="4" width="75.28515625" style="35" hidden="1" customWidth="1" outlineLevel="1"/>
    <col min="5" max="5" width="18.42578125" style="35" hidden="1" customWidth="1" outlineLevel="1"/>
    <col min="6" max="6" width="4.28515625" style="35" hidden="1" customWidth="1" outlineLevel="1"/>
    <col min="7" max="7" width="5.7109375" style="35" hidden="1" customWidth="1" outlineLevel="1"/>
    <col min="8" max="8" width="6.28515625" style="35" hidden="1" customWidth="1" outlineLevel="1"/>
    <col min="9" max="9" width="6.5703125" style="35" hidden="1" customWidth="1" outlineLevel="1"/>
    <col min="10" max="10" width="33.7109375" style="36" bestFit="1" customWidth="1" collapsed="1"/>
    <col min="11" max="11" width="3.7109375" style="36" customWidth="1"/>
    <col min="12" max="12" width="6.7109375" style="36" customWidth="1"/>
    <col min="13" max="13" width="24.7109375" style="36" bestFit="1" customWidth="1"/>
    <col min="14" max="14" width="8" style="36" bestFit="1" customWidth="1"/>
    <col min="15" max="15" width="2.28515625" style="36" bestFit="1" customWidth="1"/>
    <col min="16" max="16" width="3.42578125" style="36" bestFit="1" customWidth="1"/>
    <col min="17" max="17" width="24.7109375" style="36" bestFit="1" customWidth="1"/>
    <col min="18" max="18" width="3.42578125" style="36" customWidth="1"/>
    <col min="19" max="24" width="6.7109375" style="36" hidden="1" customWidth="1" outlineLevel="1"/>
    <col min="25" max="25" width="11.7109375" style="36" hidden="1" customWidth="1" outlineLevel="1"/>
    <col min="26" max="27" width="9.42578125" style="36" hidden="1" customWidth="1" outlineLevel="1"/>
    <col min="28" max="29" width="4.42578125" style="232" hidden="1" customWidth="1" outlineLevel="1"/>
    <col min="30" max="30" width="3.5703125" style="232" hidden="1" customWidth="1" outlineLevel="1"/>
    <col min="31" max="31" width="4.42578125" style="232" customWidth="1" collapsed="1"/>
    <col min="32" max="32" width="19.7109375" style="232" bestFit="1" customWidth="1"/>
    <col min="33" max="33" width="4.42578125" style="232" bestFit="1" customWidth="1"/>
    <col min="34" max="34" width="8.7109375" style="33" customWidth="1"/>
    <col min="35" max="36" width="7.28515625" style="33" customWidth="1"/>
    <col min="37" max="37" width="10.42578125" style="33" customWidth="1"/>
    <col min="38" max="38" width="6.5703125" style="33" bestFit="1" customWidth="1"/>
    <col min="39" max="39" width="2.28515625" style="33" bestFit="1" customWidth="1"/>
    <col min="40" max="40" width="2.7109375" style="33" bestFit="1" customWidth="1"/>
    <col min="41" max="41" width="1.7109375" style="33" bestFit="1" customWidth="1"/>
    <col min="42" max="42" width="3.5703125" style="33" bestFit="1" customWidth="1"/>
    <col min="43" max="43" width="1.7109375" style="33" bestFit="1" customWidth="1"/>
    <col min="44" max="44" width="3.5703125" style="33" bestFit="1" customWidth="1"/>
    <col min="45" max="45" width="4.42578125" style="33" bestFit="1" customWidth="1"/>
    <col min="46" max="16384" width="12.28515625" style="33"/>
  </cols>
  <sheetData>
    <row r="1" spans="1:36" s="31" customFormat="1" ht="23.25" x14ac:dyDescent="0.2">
      <c r="A1" s="490" t="s">
        <v>243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2"/>
    </row>
    <row r="2" spans="1:36" s="31" customFormat="1" ht="24" thickBot="1" x14ac:dyDescent="0.25">
      <c r="A2" s="499" t="s">
        <v>244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1"/>
    </row>
    <row r="3" spans="1:36" s="31" customFormat="1" ht="15" customHeight="1" x14ac:dyDescent="0.2">
      <c r="A3" s="503" t="s">
        <v>19</v>
      </c>
      <c r="B3" s="504"/>
      <c r="C3" s="535"/>
      <c r="D3" s="293"/>
      <c r="E3" s="293"/>
      <c r="F3" s="293"/>
      <c r="G3" s="293"/>
      <c r="H3" s="293"/>
      <c r="I3" s="293"/>
      <c r="J3" s="404"/>
      <c r="K3" s="404"/>
      <c r="L3" s="404"/>
      <c r="M3" s="404"/>
      <c r="N3" s="404"/>
      <c r="O3" s="404"/>
      <c r="P3" s="404"/>
      <c r="Q3" s="404"/>
      <c r="R3" s="405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6"/>
    </row>
    <row r="4" spans="1:36" s="31" customFormat="1" ht="16.5" thickBot="1" x14ac:dyDescent="0.25">
      <c r="A4" s="251"/>
      <c r="B4" s="252" t="s">
        <v>20</v>
      </c>
      <c r="C4" s="536"/>
      <c r="D4" s="407"/>
      <c r="E4" s="407"/>
      <c r="F4" s="407"/>
      <c r="G4" s="407"/>
      <c r="H4" s="407"/>
      <c r="I4" s="407"/>
      <c r="J4" s="408"/>
      <c r="K4" s="408"/>
      <c r="L4" s="408"/>
      <c r="M4" s="408"/>
      <c r="N4" s="408"/>
      <c r="O4" s="408"/>
      <c r="P4" s="408"/>
      <c r="Q4" s="408"/>
      <c r="R4" s="409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10"/>
    </row>
    <row r="5" spans="1:36" s="182" customFormat="1" ht="15.75" customHeight="1" x14ac:dyDescent="0.25">
      <c r="A5" s="195"/>
      <c r="B5" s="254"/>
      <c r="C5" s="196"/>
      <c r="D5" s="196"/>
      <c r="E5" s="196"/>
      <c r="F5" s="196"/>
      <c r="G5" s="196"/>
      <c r="H5" s="196"/>
      <c r="I5" s="196"/>
      <c r="J5" s="196" t="s">
        <v>236</v>
      </c>
      <c r="K5" s="336"/>
      <c r="L5" s="337"/>
      <c r="M5" s="322" t="s">
        <v>228</v>
      </c>
      <c r="N5" s="337"/>
      <c r="O5" s="347"/>
      <c r="P5" s="336"/>
      <c r="Q5" s="322" t="s">
        <v>228</v>
      </c>
      <c r="R5" s="358"/>
      <c r="S5" s="284"/>
      <c r="T5" s="322"/>
      <c r="U5" s="322"/>
      <c r="V5" s="322"/>
      <c r="W5" s="322"/>
      <c r="X5" s="322"/>
      <c r="Y5" s="322"/>
      <c r="Z5" s="322"/>
      <c r="AA5" s="322"/>
      <c r="AB5" s="228"/>
      <c r="AC5" s="228"/>
      <c r="AD5" s="228"/>
      <c r="AE5" s="320"/>
      <c r="AF5" s="228" t="s">
        <v>228</v>
      </c>
      <c r="AG5" s="321"/>
    </row>
    <row r="6" spans="1:36" s="182" customFormat="1" ht="15.75" customHeight="1" x14ac:dyDescent="0.25">
      <c r="A6" s="193"/>
      <c r="B6" s="255" t="s">
        <v>239</v>
      </c>
      <c r="C6" s="191"/>
      <c r="D6" s="191"/>
      <c r="E6" s="191"/>
      <c r="F6" s="191"/>
      <c r="G6" s="191"/>
      <c r="H6" s="191"/>
      <c r="I6" s="191"/>
      <c r="J6" s="191" t="s">
        <v>235</v>
      </c>
      <c r="K6" s="338"/>
      <c r="L6" s="339"/>
      <c r="M6" s="313" t="s">
        <v>235</v>
      </c>
      <c r="N6" s="339"/>
      <c r="O6" s="348"/>
      <c r="P6" s="338"/>
      <c r="Q6" s="313" t="s">
        <v>235</v>
      </c>
      <c r="R6" s="359"/>
      <c r="S6" s="285"/>
      <c r="T6" s="313"/>
      <c r="U6" s="313"/>
      <c r="V6" s="313"/>
      <c r="W6" s="313"/>
      <c r="X6" s="313"/>
      <c r="Y6" s="313"/>
      <c r="Z6" s="313"/>
      <c r="AA6" s="313"/>
      <c r="AB6" s="229"/>
      <c r="AC6" s="229"/>
      <c r="AD6" s="229"/>
      <c r="AE6" s="311"/>
      <c r="AF6" s="229" t="s">
        <v>237</v>
      </c>
      <c r="AG6" s="312"/>
    </row>
    <row r="7" spans="1:36" s="182" customFormat="1" ht="16.5" thickBot="1" x14ac:dyDescent="0.3">
      <c r="A7" s="194"/>
      <c r="B7" s="256"/>
      <c r="C7" s="192"/>
      <c r="D7" s="192"/>
      <c r="E7" s="192"/>
      <c r="F7" s="192"/>
      <c r="G7" s="192"/>
      <c r="H7" s="192"/>
      <c r="I7" s="192"/>
      <c r="J7" s="192" t="s">
        <v>227</v>
      </c>
      <c r="K7" s="340"/>
      <c r="L7" s="341"/>
      <c r="M7" s="316" t="s">
        <v>1</v>
      </c>
      <c r="N7" s="341"/>
      <c r="O7" s="349"/>
      <c r="P7" s="340"/>
      <c r="Q7" s="316" t="s">
        <v>2</v>
      </c>
      <c r="R7" s="360"/>
      <c r="S7" s="286"/>
      <c r="T7" s="316"/>
      <c r="U7" s="316"/>
      <c r="V7" s="316"/>
      <c r="W7" s="316"/>
      <c r="X7" s="316"/>
      <c r="Y7" s="316"/>
      <c r="Z7" s="316"/>
      <c r="AA7" s="316"/>
      <c r="AB7" s="230"/>
      <c r="AC7" s="230"/>
      <c r="AD7" s="230"/>
      <c r="AE7" s="309"/>
      <c r="AF7" s="230" t="s">
        <v>238</v>
      </c>
      <c r="AG7" s="310"/>
    </row>
    <row r="8" spans="1:36" s="181" customFormat="1" ht="16.5" thickBot="1" x14ac:dyDescent="0.3">
      <c r="A8" s="387"/>
      <c r="B8" s="388" t="str">
        <f>IF(AND(AF21="vyhověl",AF22="vyhověl"),"VYHOVĚL","NEVYHOVĚL")</f>
        <v>NEVYHOVĚL</v>
      </c>
      <c r="C8" s="389"/>
      <c r="D8" s="390"/>
      <c r="E8" s="390"/>
      <c r="F8" s="390"/>
      <c r="G8" s="390"/>
      <c r="H8" s="390"/>
      <c r="I8" s="390"/>
      <c r="J8" s="391">
        <v>100</v>
      </c>
      <c r="K8" s="392"/>
      <c r="L8" s="393"/>
      <c r="M8" s="393">
        <f>SUBTOTAL(9,M10:M19)</f>
        <v>0</v>
      </c>
      <c r="N8" s="394"/>
      <c r="O8" s="395"/>
      <c r="P8" s="393"/>
      <c r="Q8" s="393">
        <f>SUBTOTAL(9,Q10:Q19)</f>
        <v>0</v>
      </c>
      <c r="R8" s="396"/>
      <c r="S8" s="397"/>
      <c r="T8" s="398"/>
      <c r="U8" s="398"/>
      <c r="V8" s="398"/>
      <c r="W8" s="398"/>
      <c r="X8" s="398"/>
      <c r="Y8" s="399"/>
      <c r="Z8" s="399"/>
      <c r="AA8" s="399"/>
      <c r="AB8" s="400"/>
      <c r="AC8" s="400"/>
      <c r="AD8" s="400"/>
      <c r="AE8" s="401"/>
      <c r="AF8" s="400">
        <f>SUBTOTAL(9,AF10:AF19)</f>
        <v>0</v>
      </c>
      <c r="AG8" s="402"/>
      <c r="AH8" s="180"/>
    </row>
    <row r="9" spans="1:36" s="32" customFormat="1" ht="15.75" x14ac:dyDescent="0.25">
      <c r="A9" s="211"/>
      <c r="B9" s="213" t="s">
        <v>31</v>
      </c>
      <c r="C9" s="212" t="s">
        <v>32</v>
      </c>
      <c r="D9" s="212"/>
      <c r="E9" s="212"/>
      <c r="F9" s="212"/>
      <c r="G9" s="212"/>
      <c r="H9" s="212"/>
      <c r="I9" s="212"/>
      <c r="J9" s="350" t="s">
        <v>21</v>
      </c>
      <c r="K9" s="342"/>
      <c r="L9" s="343"/>
      <c r="M9" s="318" t="s">
        <v>22</v>
      </c>
      <c r="N9" s="343"/>
      <c r="O9" s="344"/>
      <c r="P9" s="334"/>
      <c r="Q9" s="319" t="s">
        <v>23</v>
      </c>
      <c r="R9" s="361"/>
      <c r="S9" s="287" t="s">
        <v>30</v>
      </c>
      <c r="T9" s="243" t="s">
        <v>27</v>
      </c>
      <c r="U9" s="243" t="s">
        <v>26</v>
      </c>
      <c r="V9" s="306" t="s">
        <v>29</v>
      </c>
      <c r="W9" s="306" t="s">
        <v>30</v>
      </c>
      <c r="X9" s="243" t="s">
        <v>29</v>
      </c>
      <c r="Y9" s="247"/>
      <c r="Z9" s="240"/>
      <c r="AA9" s="248"/>
      <c r="AB9" s="235">
        <v>0</v>
      </c>
      <c r="AC9" s="236">
        <v>5</v>
      </c>
      <c r="AD9" s="236">
        <v>10</v>
      </c>
      <c r="AE9" s="314"/>
      <c r="AF9" s="328" t="s">
        <v>245</v>
      </c>
      <c r="AG9" s="315"/>
    </row>
    <row r="10" spans="1:36" ht="18.75" x14ac:dyDescent="0.25">
      <c r="A10" s="224" t="str">
        <f>B_01!$G$2</f>
        <v>1.</v>
      </c>
      <c r="B10" s="200" t="str">
        <f>B_01!$H$2</f>
        <v>Datová integrace – plánování a řízení výroby</v>
      </c>
      <c r="C10" s="177" t="str">
        <f>B_01!$G$1</f>
        <v>Integrační vrstva - plánování výroby</v>
      </c>
      <c r="D10" s="200" t="str">
        <f>IF(E10&lt;&gt;"",E10,IF(F10&lt;&gt;"",F10,B_01!$H$2))</f>
        <v>Počet odpovědí neodpovídá počtu otázek, prosím zkontrolujte!</v>
      </c>
      <c r="E10" s="199" t="str">
        <f>IF(B_01!$H$3&lt;&gt;B_01!$H$2,B_01!$H$3,"")</f>
        <v>Počet odpovědí neodpovídá počtu otázek, prosím zkontrolujte!</v>
      </c>
      <c r="F10" s="199" t="str">
        <f>IF(B_01!$H$4&lt;&gt;B_01!$H$2,B_01!$H$4,"")</f>
        <v>Počet odpovědí neodpovídá počtu otázek, prosím zkontrolujte!</v>
      </c>
      <c r="G10" s="178"/>
      <c r="H10" s="178"/>
      <c r="I10" s="178"/>
      <c r="J10" s="183">
        <f>B_01!$I$8</f>
        <v>14</v>
      </c>
      <c r="K10" s="362"/>
      <c r="L10" s="363"/>
      <c r="M10" s="363">
        <f>ROUND(B_01!$I$3,2)</f>
        <v>0</v>
      </c>
      <c r="N10" s="364"/>
      <c r="O10" s="365"/>
      <c r="P10" s="366"/>
      <c r="Q10" s="367">
        <f>ROUND(B_01!$I$4,3)</f>
        <v>0</v>
      </c>
      <c r="R10" s="368"/>
      <c r="S10" s="288">
        <v>0</v>
      </c>
      <c r="T10" s="244">
        <v>1</v>
      </c>
      <c r="U10" s="245">
        <f>T10</f>
        <v>1</v>
      </c>
      <c r="V10" s="244">
        <v>5</v>
      </c>
      <c r="W10" s="245">
        <f>V10</f>
        <v>5</v>
      </c>
      <c r="X10" s="245">
        <f>J10</f>
        <v>14</v>
      </c>
      <c r="Y10" s="249">
        <f>IF(AND($Q10&lt;S10,$Q10&lt;T10),1,0)</f>
        <v>0</v>
      </c>
      <c r="Z10" s="239">
        <f>IF(AND($Q10&gt;=U10,$Q10&lt;=V10),1,0)</f>
        <v>0</v>
      </c>
      <c r="AA10" s="250">
        <f>IF(AND($Q10&gt;W10,$Q10&lt;=X10),1,0)</f>
        <v>0</v>
      </c>
      <c r="AB10" s="237">
        <f>$AB$9</f>
        <v>0</v>
      </c>
      <c r="AC10" s="238">
        <f>$AC$9</f>
        <v>5</v>
      </c>
      <c r="AD10" s="238">
        <f>$AD$9</f>
        <v>10</v>
      </c>
      <c r="AE10" s="331"/>
      <c r="AF10" s="332">
        <f>(Y10*AB10)+(Z10*AC10)+(AA10*AD10)</f>
        <v>0</v>
      </c>
      <c r="AG10" s="307"/>
      <c r="AJ10" s="305"/>
    </row>
    <row r="11" spans="1:36" ht="18.75" x14ac:dyDescent="0.25">
      <c r="A11" s="224" t="str">
        <f>B_02!$G$2</f>
        <v>2.</v>
      </c>
      <c r="B11" s="200" t="str">
        <f>B_02!$H$2</f>
        <v>Datová integrace – sledování stavu strojů, zakázek 
a výkonu operátorů</v>
      </c>
      <c r="C11" s="177" t="str">
        <f>B_02!$G$1</f>
        <v>Integrační vrstva - výrobní zdroje</v>
      </c>
      <c r="D11" s="200" t="str">
        <f>IF(AI11&lt;&gt;"",AI11,IF(AJ11&lt;&gt;"",AJ11,B_02!$H$2))</f>
        <v>Datová integrace – sledování stavu strojů, zakázek 
a výkonu operátorů</v>
      </c>
      <c r="E11" s="199" t="str">
        <f>IF(B_02!$H$3&lt;&gt;B_02!$H$2,B_02!$H$3,"")</f>
        <v>Počet odpovědí neodpovídá počtu otázek, prosím zkontrolujte!</v>
      </c>
      <c r="F11" s="199" t="str">
        <f>IF(B_02!$H$4&lt;&gt;B_02!$H$2,B_02!$H$4,"")</f>
        <v>Počet odpovědí neodpovídá počtu otázek, prosím zkontrolujte!</v>
      </c>
      <c r="G11" s="178"/>
      <c r="H11" s="178"/>
      <c r="I11" s="178"/>
      <c r="J11" s="183">
        <f>B_02!$I$8</f>
        <v>12</v>
      </c>
      <c r="K11" s="362"/>
      <c r="L11" s="363"/>
      <c r="M11" s="363">
        <f>ROUND(B_02!$I$3,2)</f>
        <v>0</v>
      </c>
      <c r="N11" s="364"/>
      <c r="O11" s="365"/>
      <c r="P11" s="366"/>
      <c r="Q11" s="367">
        <f>ROUND(B_02!$I$4,3)</f>
        <v>0</v>
      </c>
      <c r="R11" s="368"/>
      <c r="S11" s="288">
        <v>0</v>
      </c>
      <c r="T11" s="244">
        <v>4</v>
      </c>
      <c r="U11" s="245">
        <f t="shared" ref="U11:U19" si="0">T11</f>
        <v>4</v>
      </c>
      <c r="V11" s="244">
        <v>7</v>
      </c>
      <c r="W11" s="245">
        <f t="shared" ref="W11:W19" si="1">V11</f>
        <v>7</v>
      </c>
      <c r="X11" s="245">
        <f t="shared" ref="X11:X19" si="2">J11</f>
        <v>12</v>
      </c>
      <c r="Y11" s="249">
        <f t="shared" ref="Y11:Y19" si="3">IF(AND($Q11&lt;S11,$Q11&lt;T11),1,0)</f>
        <v>0</v>
      </c>
      <c r="Z11" s="239">
        <f t="shared" ref="Z11:Z19" si="4">IF(AND($Q11&gt;=U11,$Q11&lt;=V11),1,0)</f>
        <v>0</v>
      </c>
      <c r="AA11" s="250">
        <f t="shared" ref="AA11:AA19" si="5">IF(AND($Q11&gt;W11,$Q11&lt;=X11),1,0)</f>
        <v>0</v>
      </c>
      <c r="AB11" s="237">
        <f t="shared" ref="AB11:AB19" si="6">$AB$9</f>
        <v>0</v>
      </c>
      <c r="AC11" s="238">
        <f t="shared" ref="AC11:AC19" si="7">$AC$9</f>
        <v>5</v>
      </c>
      <c r="AD11" s="238">
        <f t="shared" ref="AD11:AD19" si="8">$AD$9</f>
        <v>10</v>
      </c>
      <c r="AE11" s="331"/>
      <c r="AF11" s="332">
        <f t="shared" ref="AF11:AF19" si="9">(Y11*AB11)+(Z11*AC11)+(AA11*AD11)</f>
        <v>0</v>
      </c>
      <c r="AG11" s="307"/>
    </row>
    <row r="12" spans="1:36" ht="18.75" x14ac:dyDescent="0.25">
      <c r="A12" s="224" t="str">
        <f>B_03!$G$2</f>
        <v>3.</v>
      </c>
      <c r="B12" s="200" t="str">
        <f>B_03!$H$2</f>
        <v>Digitální dvojče, rozšířená realita, virtuální realita
– vývoj a konstrukce výrobku</v>
      </c>
      <c r="C12" s="177" t="str">
        <f>B_03!$G$1</f>
        <v>Integrační vrstva  - CAD/CAM</v>
      </c>
      <c r="D12" s="200" t="str">
        <f>IF(AI12&lt;&gt;"",AI12,IF(AJ12&lt;&gt;"",AJ12,B_03!$H$2))</f>
        <v>Digitální dvojče, rozšířená realita, virtuální realita
– vývoj a konstrukce výrobku</v>
      </c>
      <c r="E12" s="199" t="str">
        <f>IF(B_03!$H$3&lt;&gt;B_03!$H$2,B_03!$H$3,"")</f>
        <v>Počet odpovědí neodpovídá počtu otázek, prosím zkontrolujte!</v>
      </c>
      <c r="F12" s="199" t="str">
        <f>IF(B_03!$H$4&lt;&gt;B_03!$H$2,B_03!$H$4,"")</f>
        <v>Počet odpovědí neodpovídá počtu otázek, prosím zkontrolujte!</v>
      </c>
      <c r="G12" s="178"/>
      <c r="H12" s="178"/>
      <c r="I12" s="178"/>
      <c r="J12" s="183">
        <f>B_03!$I$8</f>
        <v>12</v>
      </c>
      <c r="K12" s="362"/>
      <c r="L12" s="363"/>
      <c r="M12" s="363">
        <f>ROUND(B_03!$I$3,2)</f>
        <v>0</v>
      </c>
      <c r="N12" s="364"/>
      <c r="O12" s="365"/>
      <c r="P12" s="366"/>
      <c r="Q12" s="367">
        <f>ROUND(B_03!$I$4,3)</f>
        <v>0</v>
      </c>
      <c r="R12" s="368"/>
      <c r="S12" s="288">
        <v>0</v>
      </c>
      <c r="T12" s="244">
        <v>1.33</v>
      </c>
      <c r="U12" s="245">
        <f t="shared" si="0"/>
        <v>1.33</v>
      </c>
      <c r="V12" s="244">
        <v>3.67</v>
      </c>
      <c r="W12" s="245">
        <f t="shared" si="1"/>
        <v>3.67</v>
      </c>
      <c r="X12" s="245">
        <f t="shared" si="2"/>
        <v>12</v>
      </c>
      <c r="Y12" s="249">
        <f t="shared" si="3"/>
        <v>0</v>
      </c>
      <c r="Z12" s="239">
        <f t="shared" si="4"/>
        <v>0</v>
      </c>
      <c r="AA12" s="250">
        <f t="shared" si="5"/>
        <v>0</v>
      </c>
      <c r="AB12" s="237">
        <f t="shared" si="6"/>
        <v>0</v>
      </c>
      <c r="AC12" s="238">
        <f t="shared" si="7"/>
        <v>5</v>
      </c>
      <c r="AD12" s="238">
        <f t="shared" si="8"/>
        <v>10</v>
      </c>
      <c r="AE12" s="331"/>
      <c r="AF12" s="332">
        <f t="shared" si="9"/>
        <v>0</v>
      </c>
      <c r="AG12" s="307"/>
    </row>
    <row r="13" spans="1:36" ht="18.75" x14ac:dyDescent="0.25">
      <c r="A13" s="224" t="str">
        <f>B_04!$G$2</f>
        <v>4.</v>
      </c>
      <c r="B13" s="200" t="str">
        <f>B_04!$H$2</f>
        <v>Aditivní výroba a 3D tisk</v>
      </c>
      <c r="C13" s="177" t="str">
        <f>B_04!$G$1</f>
        <v>Integrační vrstva  - Aditivní terchnologie</v>
      </c>
      <c r="D13" s="200" t="str">
        <f>IF(AI13&lt;&gt;"",AI13,IF(AJ13&lt;&gt;"",AJ13,B_04!$H$2))</f>
        <v>Aditivní výroba a 3D tisk</v>
      </c>
      <c r="E13" s="199" t="str">
        <f>IF(B_04!$H$3&lt;&gt;B_04!$H$2,B_04!$H$3,"")</f>
        <v>Počet odpovědí neodpovídá počtu otázek, prosím zkontrolujte!</v>
      </c>
      <c r="F13" s="199" t="str">
        <f>IF(B_04!$H$4&lt;&gt;B_04!$H$2,B_04!$H$4,"")</f>
        <v>Počet odpovědí neodpovídá počtu otázek, prosím zkontrolujte!</v>
      </c>
      <c r="G13" s="178"/>
      <c r="H13" s="178"/>
      <c r="I13" s="178"/>
      <c r="J13" s="183">
        <f>B_04!$I$8</f>
        <v>6</v>
      </c>
      <c r="K13" s="362"/>
      <c r="L13" s="363"/>
      <c r="M13" s="363">
        <f>ROUND(B_04!$I$3,2)</f>
        <v>0</v>
      </c>
      <c r="N13" s="364"/>
      <c r="O13" s="365"/>
      <c r="P13" s="366"/>
      <c r="Q13" s="367">
        <f>ROUND(B_04!$I$4,3)</f>
        <v>0</v>
      </c>
      <c r="R13" s="368"/>
      <c r="S13" s="288">
        <v>0</v>
      </c>
      <c r="T13" s="244">
        <v>1</v>
      </c>
      <c r="U13" s="245">
        <f t="shared" si="0"/>
        <v>1</v>
      </c>
      <c r="V13" s="244">
        <v>1</v>
      </c>
      <c r="W13" s="245">
        <f t="shared" si="1"/>
        <v>1</v>
      </c>
      <c r="X13" s="245">
        <f t="shared" si="2"/>
        <v>6</v>
      </c>
      <c r="Y13" s="249">
        <f t="shared" si="3"/>
        <v>0</v>
      </c>
      <c r="Z13" s="239">
        <f t="shared" si="4"/>
        <v>0</v>
      </c>
      <c r="AA13" s="250">
        <f t="shared" si="5"/>
        <v>0</v>
      </c>
      <c r="AB13" s="237">
        <f t="shared" si="6"/>
        <v>0</v>
      </c>
      <c r="AC13" s="238">
        <f t="shared" si="7"/>
        <v>5</v>
      </c>
      <c r="AD13" s="238">
        <f t="shared" si="8"/>
        <v>10</v>
      </c>
      <c r="AE13" s="331"/>
      <c r="AF13" s="332">
        <f t="shared" si="9"/>
        <v>0</v>
      </c>
      <c r="AG13" s="307"/>
    </row>
    <row r="14" spans="1:36" ht="18.75" x14ac:dyDescent="0.25">
      <c r="A14" s="224" t="str">
        <f>B_05!$G$2</f>
        <v>5.</v>
      </c>
      <c r="B14" s="200" t="str">
        <f>B_05!$H$2</f>
        <v>IoT – výrobek IoT a identifikace mezi prvky systému</v>
      </c>
      <c r="C14" s="177" t="str">
        <f>B_05!$G$1</f>
        <v>Integrační a fyzická vrstva - systémová</v>
      </c>
      <c r="D14" s="200" t="str">
        <f>IF(AI14&lt;&gt;"",AI14,IF(AJ14&lt;&gt;"",AJ14,B_05!$H$2))</f>
        <v>IoT – výrobek IoT a identifikace mezi prvky systému</v>
      </c>
      <c r="E14" s="199" t="str">
        <f>IF(B_05!$H$3&lt;&gt;B_05!$H$2,B_05!$H$3,"")</f>
        <v>Počet odpovědí neodpovídá počtu otázek, prosím zkontrolujte!</v>
      </c>
      <c r="F14" s="199" t="str">
        <f>IF(B_05!$H$4&lt;&gt;B_05!$H$2,B_05!$H$4,"")</f>
        <v>Počet odpovědí neodpovídá počtu otázek, prosím zkontrolujte!</v>
      </c>
      <c r="G14" s="178"/>
      <c r="H14" s="178"/>
      <c r="I14" s="178"/>
      <c r="J14" s="183">
        <f>B_05!$I$8</f>
        <v>18</v>
      </c>
      <c r="K14" s="362"/>
      <c r="L14" s="363"/>
      <c r="M14" s="363">
        <f>ROUND(B_05!$I$3,2)</f>
        <v>0</v>
      </c>
      <c r="N14" s="364"/>
      <c r="O14" s="365"/>
      <c r="P14" s="366"/>
      <c r="Q14" s="367">
        <f>ROUND(B_05!$I$4,3)</f>
        <v>0</v>
      </c>
      <c r="R14" s="368"/>
      <c r="S14" s="288">
        <v>0</v>
      </c>
      <c r="T14" s="244">
        <v>1</v>
      </c>
      <c r="U14" s="245">
        <f t="shared" si="0"/>
        <v>1</v>
      </c>
      <c r="V14" s="244">
        <v>5</v>
      </c>
      <c r="W14" s="245">
        <f t="shared" si="1"/>
        <v>5</v>
      </c>
      <c r="X14" s="245">
        <f t="shared" si="2"/>
        <v>18</v>
      </c>
      <c r="Y14" s="249">
        <f t="shared" si="3"/>
        <v>0</v>
      </c>
      <c r="Z14" s="239">
        <f t="shared" si="4"/>
        <v>0</v>
      </c>
      <c r="AA14" s="250">
        <f t="shared" si="5"/>
        <v>0</v>
      </c>
      <c r="AB14" s="237">
        <f t="shared" si="6"/>
        <v>0</v>
      </c>
      <c r="AC14" s="238">
        <f t="shared" si="7"/>
        <v>5</v>
      </c>
      <c r="AD14" s="238">
        <f t="shared" si="8"/>
        <v>10</v>
      </c>
      <c r="AE14" s="331"/>
      <c r="AF14" s="332">
        <f t="shared" si="9"/>
        <v>0</v>
      </c>
      <c r="AG14" s="307"/>
    </row>
    <row r="15" spans="1:36" ht="18.75" x14ac:dyDescent="0.25">
      <c r="A15" s="224" t="str">
        <f>B_06!$G$2</f>
        <v>6.</v>
      </c>
      <c r="B15" s="200" t="str">
        <f>B_06!$H$2</f>
        <v>Prediktivní údržba</v>
      </c>
      <c r="C15" s="177" t="str">
        <f>B_06!$G$1</f>
        <v>Integrační a Informační vrstva - údržba a poruchy</v>
      </c>
      <c r="D15" s="200" t="str">
        <f>IF(AI15&lt;&gt;"",AI15,IF(AJ15&lt;&gt;"",AJ15,B_06!$H$2))</f>
        <v>Prediktivní údržba</v>
      </c>
      <c r="E15" s="199" t="str">
        <f>IF(B_06!$H$3&lt;&gt;B_06!$H$2,B_06!$H$3,"")</f>
        <v>Počet odpovědí neodpovídá počtu otázek, prosím zkontrolujte!</v>
      </c>
      <c r="F15" s="199" t="str">
        <f>IF(B_06!$H$4&lt;&gt;B_06!$H$2,B_06!$H$4,"")</f>
        <v>Počet odpovědí neodpovídá počtu otázek, prosím zkontrolujte!</v>
      </c>
      <c r="G15" s="178"/>
      <c r="H15" s="178"/>
      <c r="I15" s="178"/>
      <c r="J15" s="183">
        <f>B_06!$I$8</f>
        <v>8</v>
      </c>
      <c r="K15" s="362"/>
      <c r="L15" s="363"/>
      <c r="M15" s="363">
        <f>ROUND(B_06!$I$3,2)</f>
        <v>0</v>
      </c>
      <c r="N15" s="364"/>
      <c r="O15" s="365"/>
      <c r="P15" s="366"/>
      <c r="Q15" s="367">
        <f>ROUND(B_06!$I$4,3)</f>
        <v>0</v>
      </c>
      <c r="R15" s="368"/>
      <c r="S15" s="288">
        <v>0</v>
      </c>
      <c r="T15" s="244">
        <v>1</v>
      </c>
      <c r="U15" s="245">
        <f t="shared" si="0"/>
        <v>1</v>
      </c>
      <c r="V15" s="244">
        <v>2.5</v>
      </c>
      <c r="W15" s="245">
        <f t="shared" si="1"/>
        <v>2.5</v>
      </c>
      <c r="X15" s="245">
        <f t="shared" si="2"/>
        <v>8</v>
      </c>
      <c r="Y15" s="249">
        <f t="shared" si="3"/>
        <v>0</v>
      </c>
      <c r="Z15" s="239">
        <f t="shared" si="4"/>
        <v>0</v>
      </c>
      <c r="AA15" s="250">
        <f t="shared" si="5"/>
        <v>0</v>
      </c>
      <c r="AB15" s="237">
        <f t="shared" si="6"/>
        <v>0</v>
      </c>
      <c r="AC15" s="238">
        <f t="shared" si="7"/>
        <v>5</v>
      </c>
      <c r="AD15" s="238">
        <f t="shared" si="8"/>
        <v>10</v>
      </c>
      <c r="AE15" s="331"/>
      <c r="AF15" s="332">
        <f t="shared" si="9"/>
        <v>0</v>
      </c>
      <c r="AG15" s="307"/>
    </row>
    <row r="16" spans="1:36" ht="18.75" x14ac:dyDescent="0.25">
      <c r="A16" s="224" t="str">
        <f>B_07!$G$2</f>
        <v>7.</v>
      </c>
      <c r="B16" s="200" t="str">
        <f>B_07!$H$2</f>
        <v>Robotizace výrobních procesů a toků materiálu</v>
      </c>
      <c r="C16" s="177" t="str">
        <f>B_07!$G$1</f>
        <v>Integrační a fyzická vrstva - robotizace</v>
      </c>
      <c r="D16" s="200" t="str">
        <f>IF(AI16&lt;&gt;"",AI16,IF(AJ16&lt;&gt;"",AJ16,B_07!$H$2))</f>
        <v>Robotizace výrobních procesů a toků materiálu</v>
      </c>
      <c r="E16" s="199" t="str">
        <f>IF(B_07!$H$3&lt;&gt;B_07!$H$2,B_07!$H$3,"")</f>
        <v>Počet odpovědí neodpovídá počtu otázek, prosím zkontrolujte!</v>
      </c>
      <c r="F16" s="199" t="str">
        <f>IF(B_07!$H$4&lt;&gt;B_07!$H$2,B_07!$H$4,"")</f>
        <v>Počet odpovědí neodpovídá počtu otázek, prosím zkontrolujte!</v>
      </c>
      <c r="G16" s="178"/>
      <c r="H16" s="178"/>
      <c r="I16" s="178"/>
      <c r="J16" s="183">
        <f>B_07!$I$8</f>
        <v>12</v>
      </c>
      <c r="K16" s="362"/>
      <c r="L16" s="363"/>
      <c r="M16" s="363">
        <f>ROUND(B_07!$I$3,2)</f>
        <v>0</v>
      </c>
      <c r="N16" s="364"/>
      <c r="O16" s="365"/>
      <c r="P16" s="366"/>
      <c r="Q16" s="367">
        <f>ROUND(B_07!$I$4,3)</f>
        <v>0</v>
      </c>
      <c r="R16" s="368"/>
      <c r="S16" s="288">
        <v>0</v>
      </c>
      <c r="T16" s="244">
        <v>0.5</v>
      </c>
      <c r="U16" s="245">
        <f t="shared" si="0"/>
        <v>0.5</v>
      </c>
      <c r="V16" s="244">
        <v>1.5</v>
      </c>
      <c r="W16" s="245">
        <f t="shared" si="1"/>
        <v>1.5</v>
      </c>
      <c r="X16" s="245">
        <f t="shared" si="2"/>
        <v>12</v>
      </c>
      <c r="Y16" s="249">
        <f t="shared" si="3"/>
        <v>0</v>
      </c>
      <c r="Z16" s="239">
        <f t="shared" si="4"/>
        <v>0</v>
      </c>
      <c r="AA16" s="250">
        <f t="shared" si="5"/>
        <v>0</v>
      </c>
      <c r="AB16" s="237">
        <f t="shared" si="6"/>
        <v>0</v>
      </c>
      <c r="AC16" s="238">
        <f t="shared" si="7"/>
        <v>5</v>
      </c>
      <c r="AD16" s="238">
        <f t="shared" si="8"/>
        <v>10</v>
      </c>
      <c r="AE16" s="331"/>
      <c r="AF16" s="332">
        <f t="shared" si="9"/>
        <v>0</v>
      </c>
      <c r="AG16" s="307"/>
    </row>
    <row r="17" spans="1:33" ht="18.75" x14ac:dyDescent="0.25">
      <c r="A17" s="224" t="str">
        <f>B_08!$G$2</f>
        <v>8.</v>
      </c>
      <c r="B17" s="200" t="str">
        <f>B_08!$H$2</f>
        <v>Systémy využívající BigData</v>
      </c>
      <c r="C17" s="177" t="str">
        <f>B_08!$G$1</f>
        <v>Informační - BigData</v>
      </c>
      <c r="D17" s="200" t="str">
        <f>IF(AI17&lt;&gt;"",AI17,IF(AJ17&lt;&gt;"",AJ17,B_08!$H$2))</f>
        <v>Systémy využívající BigData</v>
      </c>
      <c r="E17" s="199" t="str">
        <f>IF(B_08!$H$3&lt;&gt;B_08!$H$2,B_08!$H$3,"")</f>
        <v>Počet odpovědí neodpovídá počtu otázek, prosím zkontrolujte!</v>
      </c>
      <c r="F17" s="199" t="str">
        <f>IF(B_08!$H$4&lt;&gt;B_08!$H$2,B_08!$H$4,"")</f>
        <v>Počet odpovědí neodpovídá počtu otázek, prosím zkontrolujte!</v>
      </c>
      <c r="G17" s="178"/>
      <c r="H17" s="178"/>
      <c r="I17" s="178"/>
      <c r="J17" s="183">
        <f>B_08!$I$8</f>
        <v>2</v>
      </c>
      <c r="K17" s="362"/>
      <c r="L17" s="363"/>
      <c r="M17" s="363">
        <f>ROUND(B_08!$I$3,2)</f>
        <v>0</v>
      </c>
      <c r="N17" s="364"/>
      <c r="O17" s="365"/>
      <c r="P17" s="366"/>
      <c r="Q17" s="367">
        <f>ROUND(B_08!$I$4,3)</f>
        <v>0</v>
      </c>
      <c r="R17" s="368"/>
      <c r="S17" s="288">
        <v>0</v>
      </c>
      <c r="T17" s="244">
        <v>0.5</v>
      </c>
      <c r="U17" s="245">
        <f t="shared" si="0"/>
        <v>0.5</v>
      </c>
      <c r="V17" s="244">
        <v>1</v>
      </c>
      <c r="W17" s="245">
        <f t="shared" si="1"/>
        <v>1</v>
      </c>
      <c r="X17" s="245">
        <f t="shared" si="2"/>
        <v>2</v>
      </c>
      <c r="Y17" s="249">
        <f t="shared" si="3"/>
        <v>0</v>
      </c>
      <c r="Z17" s="239">
        <f t="shared" si="4"/>
        <v>0</v>
      </c>
      <c r="AA17" s="250">
        <f t="shared" si="5"/>
        <v>0</v>
      </c>
      <c r="AB17" s="237">
        <f t="shared" si="6"/>
        <v>0</v>
      </c>
      <c r="AC17" s="238">
        <f t="shared" si="7"/>
        <v>5</v>
      </c>
      <c r="AD17" s="238">
        <f t="shared" si="8"/>
        <v>10</v>
      </c>
      <c r="AE17" s="331"/>
      <c r="AF17" s="332">
        <f t="shared" si="9"/>
        <v>0</v>
      </c>
      <c r="AG17" s="307"/>
    </row>
    <row r="18" spans="1:33" ht="18.75" x14ac:dyDescent="0.25">
      <c r="A18" s="224" t="str">
        <f>B_09!$G$2</f>
        <v>9.</v>
      </c>
      <c r="B18" s="200" t="str">
        <f>B_09!$H$2</f>
        <v>AI – Využití algoritmů umělé inteligence</v>
      </c>
      <c r="C18" s="177" t="str">
        <f>B_09!$G$1</f>
        <v>Informační - AI</v>
      </c>
      <c r="D18" s="200" t="str">
        <f>IF(AI18&lt;&gt;"",AI18,IF(AJ18&lt;&gt;"",AJ18,B_09!$H$2))</f>
        <v>AI – Využití algoritmů umělé inteligence</v>
      </c>
      <c r="E18" s="199" t="str">
        <f>IF(B_09!$H$3&lt;&gt;B_09!$H$2,B_09!$H$3,"")</f>
        <v>Počet odpovědí neodpovídá počtu otázek, prosím zkontrolujte!</v>
      </c>
      <c r="F18" s="199" t="str">
        <f>IF(B_09!$H$4&lt;&gt;B_09!$H$2,B_09!$H$4,"")</f>
        <v>Počet odpovědí neodpovídá počtu otázek, prosím zkontrolujte!</v>
      </c>
      <c r="G18" s="178"/>
      <c r="H18" s="178"/>
      <c r="I18" s="178"/>
      <c r="J18" s="183">
        <f>B_09!$I$8</f>
        <v>8</v>
      </c>
      <c r="K18" s="362"/>
      <c r="L18" s="363"/>
      <c r="M18" s="363">
        <f>ROUND(B_09!$I$3,2)</f>
        <v>0</v>
      </c>
      <c r="N18" s="364"/>
      <c r="O18" s="365"/>
      <c r="P18" s="366"/>
      <c r="Q18" s="367">
        <f>ROUND(B_09!$I$4,3)</f>
        <v>0</v>
      </c>
      <c r="R18" s="368"/>
      <c r="S18" s="288">
        <v>0</v>
      </c>
      <c r="T18" s="244">
        <v>1</v>
      </c>
      <c r="U18" s="245">
        <f t="shared" si="0"/>
        <v>1</v>
      </c>
      <c r="V18" s="244">
        <v>2</v>
      </c>
      <c r="W18" s="245">
        <f t="shared" si="1"/>
        <v>2</v>
      </c>
      <c r="X18" s="245">
        <f t="shared" si="2"/>
        <v>8</v>
      </c>
      <c r="Y18" s="249">
        <f t="shared" si="3"/>
        <v>0</v>
      </c>
      <c r="Z18" s="239">
        <f t="shared" si="4"/>
        <v>0</v>
      </c>
      <c r="AA18" s="250">
        <f t="shared" si="5"/>
        <v>0</v>
      </c>
      <c r="AB18" s="237">
        <f t="shared" si="6"/>
        <v>0</v>
      </c>
      <c r="AC18" s="238">
        <f t="shared" si="7"/>
        <v>5</v>
      </c>
      <c r="AD18" s="238">
        <f t="shared" si="8"/>
        <v>10</v>
      </c>
      <c r="AE18" s="331"/>
      <c r="AF18" s="332">
        <f t="shared" si="9"/>
        <v>0</v>
      </c>
      <c r="AG18" s="307"/>
    </row>
    <row r="19" spans="1:33" ht="19.5" thickBot="1" x14ac:dyDescent="0.3">
      <c r="A19" s="225" t="str">
        <f>B_10!$G$2</f>
        <v>10.</v>
      </c>
      <c r="B19" s="223" t="str">
        <f>B_10!$H$2</f>
        <v>Kybernetická bezpečnost</v>
      </c>
      <c r="C19" s="184" t="str">
        <f>B_10!$G$1</f>
        <v>Integrační a fyzická vrstva - Bezpečnost</v>
      </c>
      <c r="D19" s="201" t="str">
        <f>IF(AI19&lt;&gt;"",AI19,IF(AJ19&lt;&gt;"",AJ19,B_10!$H$2))</f>
        <v>Kybernetická bezpečnost</v>
      </c>
      <c r="E19" s="202" t="str">
        <f>IF(B_10!$H$3&lt;&gt;B_10!$H$2,B_10!$H$3,"")</f>
        <v>Počet odpovědí neodpovídá počtu otázek, prosím zkontrolujte!</v>
      </c>
      <c r="F19" s="202" t="str">
        <f>IF(B_10!$H$4&lt;&gt;B_10!$H$2,B_10!$H$4,"")</f>
        <v>Počet odpovědí neodpovídá počtu otázek, prosím zkontrolujte!</v>
      </c>
      <c r="G19" s="185"/>
      <c r="H19" s="185"/>
      <c r="I19" s="185"/>
      <c r="J19" s="186">
        <f>B_10!$I$8</f>
        <v>8</v>
      </c>
      <c r="K19" s="369"/>
      <c r="L19" s="370"/>
      <c r="M19" s="370">
        <f>ROUND(B_10!$I$3,2)</f>
        <v>0</v>
      </c>
      <c r="N19" s="371"/>
      <c r="O19" s="372"/>
      <c r="P19" s="373"/>
      <c r="Q19" s="374">
        <f>ROUND(B_10!$I$4,3)</f>
        <v>0</v>
      </c>
      <c r="R19" s="375"/>
      <c r="S19" s="289">
        <v>0</v>
      </c>
      <c r="T19" s="244">
        <v>1</v>
      </c>
      <c r="U19" s="245">
        <f t="shared" si="0"/>
        <v>1</v>
      </c>
      <c r="V19" s="244">
        <v>2</v>
      </c>
      <c r="W19" s="245">
        <f t="shared" si="1"/>
        <v>2</v>
      </c>
      <c r="X19" s="245">
        <f t="shared" si="2"/>
        <v>8</v>
      </c>
      <c r="Y19" s="249">
        <f t="shared" si="3"/>
        <v>0</v>
      </c>
      <c r="Z19" s="239">
        <f t="shared" si="4"/>
        <v>0</v>
      </c>
      <c r="AA19" s="250">
        <f t="shared" si="5"/>
        <v>0</v>
      </c>
      <c r="AB19" s="237">
        <f t="shared" si="6"/>
        <v>0</v>
      </c>
      <c r="AC19" s="238">
        <f t="shared" si="7"/>
        <v>5</v>
      </c>
      <c r="AD19" s="238">
        <f t="shared" si="8"/>
        <v>10</v>
      </c>
      <c r="AE19" s="333"/>
      <c r="AF19" s="329">
        <f t="shared" si="9"/>
        <v>0</v>
      </c>
      <c r="AG19" s="308"/>
    </row>
    <row r="20" spans="1:33" s="31" customFormat="1" ht="16.5" thickBot="1" x14ac:dyDescent="0.25">
      <c r="A20" s="270"/>
      <c r="B20" s="267"/>
      <c r="C20" s="281"/>
      <c r="D20" s="281"/>
      <c r="E20" s="281"/>
      <c r="F20" s="281"/>
      <c r="G20" s="281"/>
      <c r="H20" s="281"/>
      <c r="I20" s="281"/>
      <c r="J20" s="323"/>
      <c r="K20" s="351" t="s">
        <v>246</v>
      </c>
      <c r="L20" s="324"/>
      <c r="M20" s="324" t="s">
        <v>24</v>
      </c>
      <c r="N20" s="345"/>
      <c r="O20" s="346"/>
      <c r="P20" s="335"/>
      <c r="Q20" s="324" t="s">
        <v>25</v>
      </c>
      <c r="R20" s="325"/>
      <c r="S20" s="290"/>
      <c r="T20" s="257"/>
      <c r="U20" s="257"/>
      <c r="V20" s="257"/>
      <c r="W20" s="257"/>
      <c r="X20" s="257"/>
      <c r="Y20" s="257"/>
      <c r="Z20" s="257"/>
      <c r="AA20" s="257"/>
      <c r="AB20" s="231"/>
      <c r="AC20" s="231"/>
      <c r="AD20" s="231"/>
      <c r="AE20" s="335"/>
      <c r="AF20" s="330" t="s">
        <v>25</v>
      </c>
      <c r="AG20" s="327"/>
    </row>
    <row r="21" spans="1:33" s="31" customFormat="1" ht="16.5" thickBot="1" x14ac:dyDescent="0.3">
      <c r="A21" s="279"/>
      <c r="B21" s="505" t="s">
        <v>249</v>
      </c>
      <c r="C21" s="506"/>
      <c r="D21" s="273" t="str">
        <f>IF(AND($M$8&gt;=L21,$M$8&lt;N21),"NEVYHOVĚL - nesplněna podmínka požadovaného počtu bodů v oddílu B","Vyhověl")</f>
        <v>NEVYHOVĚL - nesplněna podmínka požadovaného počtu bodů v oddílu B</v>
      </c>
      <c r="E21" s="274">
        <f>IF($M$8&gt;L21,1,0)</f>
        <v>0</v>
      </c>
      <c r="F21" s="274">
        <f>IF($M$8&gt;N21,1,0)</f>
        <v>0</v>
      </c>
      <c r="G21" s="326"/>
      <c r="H21" s="274"/>
      <c r="I21" s="274">
        <f t="shared" ref="I21:I22" si="10">E21+F21+G21+H21</f>
        <v>0</v>
      </c>
      <c r="J21" s="280"/>
      <c r="K21" s="376" t="s">
        <v>30</v>
      </c>
      <c r="L21" s="377">
        <v>0</v>
      </c>
      <c r="M21" s="352" t="s">
        <v>248</v>
      </c>
      <c r="N21" s="377">
        <v>13</v>
      </c>
      <c r="O21" s="380" t="s">
        <v>27</v>
      </c>
      <c r="P21" s="294"/>
      <c r="Q21" s="354"/>
      <c r="R21" s="355"/>
      <c r="S21" s="291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382"/>
      <c r="AF21" s="383" t="str">
        <f>IF(I21=2,"Vyhověl","Nevyhověl")</f>
        <v>Nevyhověl</v>
      </c>
      <c r="AG21" s="384"/>
    </row>
    <row r="22" spans="1:33" s="31" customFormat="1" ht="16.5" thickBot="1" x14ac:dyDescent="0.3">
      <c r="A22" s="275"/>
      <c r="B22" s="507" t="s">
        <v>250</v>
      </c>
      <c r="C22" s="508"/>
      <c r="D22" s="276" t="str">
        <f>IF(AND($M$8&gt;=L22,$M$8&lt;=N22,$P$8&gt;=AG22),"VYHOVĚL - přímý postup","Vyhověl")</f>
        <v>Vyhověl</v>
      </c>
      <c r="E22" s="277">
        <f>IF($M$8&gt;=L22,1,0)</f>
        <v>0</v>
      </c>
      <c r="F22" s="277">
        <f>IF($M$8&lt;=N22,1,0)</f>
        <v>1</v>
      </c>
      <c r="G22" s="277">
        <f>IF($AF$8&gt;=Q22,1,0)</f>
        <v>0</v>
      </c>
      <c r="H22" s="277"/>
      <c r="I22" s="277">
        <f t="shared" si="10"/>
        <v>1</v>
      </c>
      <c r="J22" s="278"/>
      <c r="K22" s="378" t="s">
        <v>26</v>
      </c>
      <c r="L22" s="379">
        <f>N21</f>
        <v>13</v>
      </c>
      <c r="M22" s="353" t="s">
        <v>247</v>
      </c>
      <c r="N22" s="379">
        <v>100</v>
      </c>
      <c r="O22" s="381" t="s">
        <v>29</v>
      </c>
      <c r="P22" s="403" t="s">
        <v>28</v>
      </c>
      <c r="Q22" s="356">
        <v>50</v>
      </c>
      <c r="R22" s="357"/>
      <c r="S22" s="292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385"/>
      <c r="AF22" s="383" t="str">
        <f>IF(I22=3,"Vyhověl","Nevyhověl")</f>
        <v>Nevyhověl</v>
      </c>
      <c r="AG22" s="386"/>
    </row>
    <row r="25" spans="1:33" x14ac:dyDescent="0.25">
      <c r="A25" s="187"/>
      <c r="B25" s="188"/>
      <c r="C25" s="189"/>
      <c r="D25" s="189"/>
      <c r="E25" s="189"/>
      <c r="F25" s="189"/>
      <c r="G25" s="189"/>
      <c r="H25" s="189"/>
      <c r="I25" s="189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233"/>
      <c r="AC25" s="233"/>
      <c r="AD25" s="233"/>
      <c r="AE25" s="233"/>
      <c r="AF25" s="233"/>
      <c r="AG25" s="233"/>
    </row>
    <row r="26" spans="1:33" x14ac:dyDescent="0.25">
      <c r="A26" s="33"/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317"/>
      <c r="S26" s="246"/>
      <c r="T26" s="246"/>
      <c r="U26" s="246"/>
      <c r="V26" s="246"/>
      <c r="W26" s="246"/>
      <c r="X26" s="246"/>
      <c r="Y26" s="242"/>
      <c r="Z26" s="242"/>
      <c r="AA26" s="242"/>
      <c r="AB26" s="241"/>
      <c r="AC26" s="241"/>
      <c r="AD26" s="241"/>
      <c r="AE26" s="241"/>
      <c r="AF26" s="253"/>
      <c r="AG26" s="253"/>
    </row>
    <row r="27" spans="1:33" x14ac:dyDescent="0.25">
      <c r="A27" s="33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42"/>
      <c r="M27" s="242"/>
      <c r="N27" s="206"/>
      <c r="O27" s="206"/>
      <c r="P27" s="206"/>
      <c r="Q27" s="246"/>
      <c r="R27" s="246"/>
      <c r="S27" s="246"/>
      <c r="T27" s="246"/>
      <c r="U27" s="246"/>
      <c r="V27" s="246"/>
      <c r="W27" s="246"/>
      <c r="X27" s="246"/>
      <c r="Y27" s="242"/>
      <c r="Z27" s="242"/>
      <c r="AA27" s="242"/>
      <c r="AB27" s="241"/>
      <c r="AC27" s="241"/>
      <c r="AD27" s="241"/>
      <c r="AE27" s="241"/>
      <c r="AF27" s="234"/>
      <c r="AG27" s="234"/>
    </row>
  </sheetData>
  <sheetProtection algorithmName="SHA-512" hashValue="uoRDNNPKKmiu9q9Axy5PItSrEcK46nhY7AXS8kEFtGw8atL7PgWe7G3MYA1XPwv0YlSdGFkmeBpZCX0Hm6NVMg==" saltValue="oaU1+MLslsjAZj4jQOZSfA==" spinCount="100000" sheet="1" objects="1" scenarios="1" formatCells="0" formatColumns="0" formatRows="0"/>
  <mergeCells count="6">
    <mergeCell ref="B26:Q26"/>
    <mergeCell ref="A3:B3"/>
    <mergeCell ref="A1:AG1"/>
    <mergeCell ref="A2:AG2"/>
    <mergeCell ref="B21:C21"/>
    <mergeCell ref="B22:C22"/>
  </mergeCells>
  <conditionalFormatting sqref="A10">
    <cfRule type="expression" dxfId="343" priority="41">
      <formula>E10&lt;&gt;""</formula>
    </cfRule>
    <cfRule type="expression" dxfId="342" priority="42">
      <formula>F10&lt;&gt;""</formula>
    </cfRule>
  </conditionalFormatting>
  <conditionalFormatting sqref="A11:A19">
    <cfRule type="expression" dxfId="341" priority="13">
      <formula>E11&lt;&gt;""</formula>
    </cfRule>
    <cfRule type="expression" dxfId="340" priority="14">
      <formula>F11&lt;&gt;""</formula>
    </cfRule>
  </conditionalFormatting>
  <conditionalFormatting sqref="AE21:AG21">
    <cfRule type="expression" dxfId="339" priority="3">
      <formula>$AF$21="vyhověl"</formula>
    </cfRule>
  </conditionalFormatting>
  <conditionalFormatting sqref="AE22:AG22">
    <cfRule type="expression" dxfId="338" priority="2">
      <formula>$AF$22="vyhověl"</formula>
    </cfRule>
  </conditionalFormatting>
  <conditionalFormatting sqref="A8:AG8">
    <cfRule type="expression" dxfId="337" priority="1">
      <formula>$B$8="VYHOVĚL"</formula>
    </cfRule>
  </conditionalFormatting>
  <pageMargins left="0.7" right="0.7" top="0.78740157499999996" bottom="0.78740157499999996" header="0.3" footer="0.3"/>
  <pageSetup paperSize="8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31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9" sqref="A9"/>
      <selection pane="bottomRight" activeCell="A16" sqref="A16"/>
    </sheetView>
  </sheetViews>
  <sheetFormatPr defaultColWidth="12.28515625" defaultRowHeight="15" x14ac:dyDescent="0.25"/>
  <cols>
    <col min="1" max="1" width="23.140625" style="414" bestFit="1" customWidth="1"/>
    <col min="2" max="2" width="147.28515625" customWidth="1"/>
    <col min="3" max="3" width="13.42578125" style="413" bestFit="1" customWidth="1"/>
    <col min="4" max="4" width="13.42578125" style="413" customWidth="1"/>
    <col min="5" max="5" width="7.28515625" customWidth="1"/>
    <col min="6" max="6" width="5.28515625" style="414" bestFit="1" customWidth="1"/>
    <col min="7" max="7" width="2.28515625" bestFit="1" customWidth="1"/>
    <col min="8" max="8" width="4.5703125" style="413" customWidth="1"/>
  </cols>
  <sheetData>
    <row r="1" spans="1:8" s="444" customFormat="1" x14ac:dyDescent="0.25">
      <c r="A1" s="446"/>
      <c r="C1" s="447" t="s">
        <v>332</v>
      </c>
      <c r="D1" s="447"/>
      <c r="F1" s="446"/>
      <c r="H1" s="445"/>
    </row>
    <row r="2" spans="1:8" s="440" customFormat="1" ht="15.75" thickBot="1" x14ac:dyDescent="0.3">
      <c r="A2" s="442"/>
      <c r="C2" s="443" t="str">
        <f>IF(C3=7,"Vyhověl","Nevyhověl")</f>
        <v>Nevyhověl</v>
      </c>
      <c r="D2" s="443" t="str">
        <f>IF(D3=7,"Vyhověl","Nevyhověl")</f>
        <v>Nevyhověl</v>
      </c>
      <c r="F2" s="442"/>
      <c r="H2" s="441"/>
    </row>
    <row r="3" spans="1:8" s="434" customFormat="1" ht="16.5" thickBot="1" x14ac:dyDescent="0.3">
      <c r="A3" s="439"/>
      <c r="B3" s="438" t="s">
        <v>31</v>
      </c>
      <c r="C3" s="437">
        <f>SUBTOTAL(9,C4:C28)</f>
        <v>0</v>
      </c>
      <c r="D3" s="437">
        <f>SUBTOTAL(9,D4:D28)</f>
        <v>0</v>
      </c>
      <c r="F3" s="436"/>
      <c r="H3" s="435"/>
    </row>
    <row r="4" spans="1:8" s="426" customFormat="1" ht="15.75" x14ac:dyDescent="0.2">
      <c r="A4" s="425" t="s">
        <v>55</v>
      </c>
      <c r="B4" s="429" t="s">
        <v>263</v>
      </c>
      <c r="C4" s="433"/>
      <c r="D4" s="423"/>
      <c r="F4" s="432" t="s">
        <v>131</v>
      </c>
      <c r="G4" s="431" t="s">
        <v>261</v>
      </c>
      <c r="H4" s="430">
        <v>1</v>
      </c>
    </row>
    <row r="5" spans="1:8" s="426" customFormat="1" ht="15.75" x14ac:dyDescent="0.2">
      <c r="A5" s="467" t="s">
        <v>331</v>
      </c>
      <c r="B5" s="422" t="s">
        <v>262</v>
      </c>
      <c r="C5" s="421"/>
      <c r="D5" s="418"/>
      <c r="F5" s="432" t="s">
        <v>6</v>
      </c>
      <c r="G5" s="431" t="s">
        <v>261</v>
      </c>
      <c r="H5" s="430">
        <v>0</v>
      </c>
    </row>
    <row r="6" spans="1:8" s="426" customFormat="1" ht="15.75" x14ac:dyDescent="0.2">
      <c r="A6" s="468" t="s">
        <v>330</v>
      </c>
      <c r="B6" s="420"/>
      <c r="C6" s="419"/>
      <c r="D6" s="418"/>
      <c r="F6" s="427"/>
      <c r="H6" s="428"/>
    </row>
    <row r="7" spans="1:8" s="426" customFormat="1" ht="16.5" thickBot="1" x14ac:dyDescent="0.25">
      <c r="A7" s="469" t="s">
        <v>333</v>
      </c>
      <c r="B7" s="417"/>
      <c r="C7" s="416"/>
      <c r="D7" s="415"/>
      <c r="F7" s="427"/>
      <c r="H7" s="428"/>
    </row>
    <row r="8" spans="1:8" s="426" customFormat="1" ht="15.75" x14ac:dyDescent="0.2">
      <c r="A8" s="425" t="s">
        <v>119</v>
      </c>
      <c r="B8" s="429" t="s">
        <v>260</v>
      </c>
      <c r="C8" s="433"/>
      <c r="D8" s="423"/>
      <c r="F8" s="427"/>
      <c r="H8" s="428"/>
    </row>
    <row r="9" spans="1:8" s="426" customFormat="1" ht="63" x14ac:dyDescent="0.2">
      <c r="A9" s="467" t="s">
        <v>331</v>
      </c>
      <c r="B9" s="422" t="s">
        <v>259</v>
      </c>
      <c r="C9" s="421"/>
      <c r="D9" s="418"/>
      <c r="F9" s="427"/>
      <c r="H9" s="428"/>
    </row>
    <row r="10" spans="1:8" s="426" customFormat="1" ht="15.75" x14ac:dyDescent="0.2">
      <c r="A10" s="468" t="s">
        <v>330</v>
      </c>
      <c r="B10" s="420"/>
      <c r="C10" s="419"/>
      <c r="D10" s="418"/>
      <c r="F10" s="427"/>
      <c r="G10" s="427"/>
      <c r="H10" s="427"/>
    </row>
    <row r="11" spans="1:8" s="426" customFormat="1" ht="16.5" thickBot="1" x14ac:dyDescent="0.25">
      <c r="A11" s="469" t="s">
        <v>333</v>
      </c>
      <c r="B11" s="417"/>
      <c r="C11" s="416"/>
      <c r="D11" s="415"/>
      <c r="F11" s="427"/>
      <c r="G11" s="427"/>
      <c r="H11" s="427"/>
    </row>
    <row r="12" spans="1:8" s="426" customFormat="1" ht="15.75" x14ac:dyDescent="0.2">
      <c r="A12" s="425" t="s">
        <v>120</v>
      </c>
      <c r="B12" s="424" t="s">
        <v>258</v>
      </c>
      <c r="C12" s="433"/>
      <c r="D12" s="423"/>
      <c r="F12" s="427"/>
      <c r="H12" s="428"/>
    </row>
    <row r="13" spans="1:8" s="426" customFormat="1" ht="181.5" customHeight="1" x14ac:dyDescent="0.2">
      <c r="A13" s="467" t="s">
        <v>331</v>
      </c>
      <c r="B13" s="422" t="s">
        <v>257</v>
      </c>
      <c r="C13" s="421"/>
      <c r="D13" s="418"/>
      <c r="F13" s="427"/>
      <c r="H13" s="428"/>
    </row>
    <row r="14" spans="1:8" s="426" customFormat="1" ht="15.75" x14ac:dyDescent="0.2">
      <c r="A14" s="468" t="s">
        <v>330</v>
      </c>
      <c r="B14" s="420"/>
      <c r="C14" s="419"/>
      <c r="D14" s="418"/>
      <c r="F14" s="427"/>
      <c r="G14" s="427"/>
      <c r="H14" s="427"/>
    </row>
    <row r="15" spans="1:8" s="426" customFormat="1" ht="16.5" thickBot="1" x14ac:dyDescent="0.25">
      <c r="A15" s="469" t="s">
        <v>333</v>
      </c>
      <c r="B15" s="417"/>
      <c r="C15" s="416"/>
      <c r="D15" s="415"/>
      <c r="F15" s="427"/>
      <c r="G15" s="427"/>
      <c r="H15" s="427"/>
    </row>
    <row r="16" spans="1:8" s="426" customFormat="1" ht="15.75" x14ac:dyDescent="0.2">
      <c r="A16" s="425" t="s">
        <v>87</v>
      </c>
      <c r="B16" s="424"/>
      <c r="C16" s="433"/>
      <c r="D16" s="423"/>
      <c r="F16" s="427"/>
      <c r="H16" s="428"/>
    </row>
    <row r="17" spans="1:8" s="426" customFormat="1" ht="15.75" x14ac:dyDescent="0.2">
      <c r="A17" s="467" t="s">
        <v>331</v>
      </c>
      <c r="B17" s="422"/>
      <c r="C17" s="421"/>
      <c r="D17" s="418"/>
      <c r="F17" s="427"/>
      <c r="H17" s="428"/>
    </row>
    <row r="18" spans="1:8" s="426" customFormat="1" ht="15.75" x14ac:dyDescent="0.2">
      <c r="A18" s="468" t="s">
        <v>330</v>
      </c>
      <c r="B18" s="420"/>
      <c r="C18" s="419"/>
      <c r="D18" s="418"/>
      <c r="F18" s="427"/>
      <c r="G18" s="427"/>
      <c r="H18" s="427"/>
    </row>
    <row r="19" spans="1:8" s="426" customFormat="1" ht="16.5" thickBot="1" x14ac:dyDescent="0.25">
      <c r="A19" s="469" t="s">
        <v>333</v>
      </c>
      <c r="B19" s="417"/>
      <c r="C19" s="416"/>
      <c r="D19" s="415"/>
      <c r="F19" s="427"/>
      <c r="G19" s="427"/>
      <c r="H19" s="427"/>
    </row>
    <row r="20" spans="1:8" s="426" customFormat="1" ht="15.75" x14ac:dyDescent="0.2">
      <c r="A20" s="425" t="s">
        <v>137</v>
      </c>
      <c r="B20" s="424" t="s">
        <v>256</v>
      </c>
      <c r="C20" s="433"/>
      <c r="D20" s="423"/>
      <c r="F20" s="427"/>
      <c r="H20" s="428"/>
    </row>
    <row r="21" spans="1:8" s="426" customFormat="1" ht="47.25" x14ac:dyDescent="0.2">
      <c r="A21" s="467" t="s">
        <v>331</v>
      </c>
      <c r="B21" s="422" t="s">
        <v>255</v>
      </c>
      <c r="C21" s="421"/>
      <c r="D21" s="418"/>
      <c r="F21" s="427"/>
      <c r="H21" s="428"/>
    </row>
    <row r="22" spans="1:8" s="426" customFormat="1" ht="15.75" x14ac:dyDescent="0.2">
      <c r="A22" s="468" t="s">
        <v>330</v>
      </c>
      <c r="B22" s="420"/>
      <c r="C22" s="419"/>
      <c r="D22" s="418"/>
      <c r="F22" s="427"/>
      <c r="G22" s="427"/>
      <c r="H22" s="427"/>
    </row>
    <row r="23" spans="1:8" s="426" customFormat="1" ht="16.5" thickBot="1" x14ac:dyDescent="0.25">
      <c r="A23" s="469" t="s">
        <v>333</v>
      </c>
      <c r="B23" s="417"/>
      <c r="C23" s="416"/>
      <c r="D23" s="415"/>
      <c r="F23" s="427"/>
      <c r="G23" s="427"/>
      <c r="H23" s="427"/>
    </row>
    <row r="24" spans="1:8" s="426" customFormat="1" ht="15.75" x14ac:dyDescent="0.2">
      <c r="A24" s="425" t="s">
        <v>163</v>
      </c>
      <c r="B24" s="424" t="s">
        <v>254</v>
      </c>
      <c r="C24" s="433"/>
      <c r="D24" s="423"/>
      <c r="F24" s="427"/>
      <c r="H24" s="428"/>
    </row>
    <row r="25" spans="1:8" s="426" customFormat="1" ht="15.75" x14ac:dyDescent="0.2">
      <c r="A25" s="467" t="s">
        <v>331</v>
      </c>
      <c r="B25" s="422" t="s">
        <v>253</v>
      </c>
      <c r="C25" s="421"/>
      <c r="D25" s="418"/>
      <c r="F25" s="427"/>
      <c r="H25" s="428"/>
    </row>
    <row r="26" spans="1:8" s="426" customFormat="1" ht="15.75" x14ac:dyDescent="0.2">
      <c r="A26" s="468" t="s">
        <v>330</v>
      </c>
      <c r="B26" s="420"/>
      <c r="C26" s="419"/>
      <c r="D26" s="418"/>
      <c r="F26" s="427"/>
      <c r="G26" s="427"/>
      <c r="H26" s="427"/>
    </row>
    <row r="27" spans="1:8" s="426" customFormat="1" ht="16.5" thickBot="1" x14ac:dyDescent="0.25">
      <c r="A27" s="469" t="s">
        <v>333</v>
      </c>
      <c r="B27" s="417"/>
      <c r="C27" s="416"/>
      <c r="D27" s="415"/>
      <c r="F27" s="427"/>
      <c r="G27" s="427"/>
      <c r="H27" s="427"/>
    </row>
    <row r="28" spans="1:8" ht="15.75" x14ac:dyDescent="0.25">
      <c r="A28" s="425" t="s">
        <v>186</v>
      </c>
      <c r="B28" s="424" t="s">
        <v>252</v>
      </c>
      <c r="C28" s="433"/>
      <c r="D28" s="423"/>
    </row>
    <row r="29" spans="1:8" ht="32.25" customHeight="1" x14ac:dyDescent="0.25">
      <c r="A29" s="467" t="s">
        <v>331</v>
      </c>
      <c r="B29" s="422" t="s">
        <v>251</v>
      </c>
      <c r="C29" s="421"/>
      <c r="D29" s="418"/>
    </row>
    <row r="30" spans="1:8" ht="15.75" x14ac:dyDescent="0.25">
      <c r="A30" s="468" t="s">
        <v>330</v>
      </c>
      <c r="B30" s="420"/>
      <c r="C30" s="419"/>
      <c r="D30" s="418"/>
    </row>
    <row r="31" spans="1:8" ht="16.5" thickBot="1" x14ac:dyDescent="0.3">
      <c r="A31" s="417" t="s">
        <v>333</v>
      </c>
      <c r="B31" s="417"/>
      <c r="C31" s="416"/>
      <c r="D31" s="415"/>
    </row>
  </sheetData>
  <sheetProtection algorithmName="SHA-512" hashValue="Qh3Fn71/4ByGXI1A1bk5g/h4pnrEkKVhMqg+obnaOkLbGEyyI6X3uELeiiiJi0FJpS9O1L8n3m1bshUR9tLs+A==" saltValue="+SjfJWpBQVJU8jj8x/9VYA==" spinCount="100000" sheet="1" objects="1" scenarios="1"/>
  <conditionalFormatting sqref="A4">
    <cfRule type="expression" dxfId="336" priority="147">
      <formula>#REF!&lt;&gt;""</formula>
    </cfRule>
    <cfRule type="expression" dxfId="335" priority="148">
      <formula>#REF!&lt;&gt;""</formula>
    </cfRule>
  </conditionalFormatting>
  <conditionalFormatting sqref="A5">
    <cfRule type="expression" dxfId="334" priority="145">
      <formula>#REF!&lt;&gt;""</formula>
    </cfRule>
    <cfRule type="expression" dxfId="333" priority="146">
      <formula>#REF!&lt;&gt;""</formula>
    </cfRule>
  </conditionalFormatting>
  <conditionalFormatting sqref="A8">
    <cfRule type="expression" dxfId="332" priority="143">
      <formula>#REF!&lt;&gt;""</formula>
    </cfRule>
    <cfRule type="expression" dxfId="331" priority="144">
      <formula>#REF!&lt;&gt;""</formula>
    </cfRule>
  </conditionalFormatting>
  <conditionalFormatting sqref="C4">
    <cfRule type="expression" dxfId="330" priority="149">
      <formula>(#REF!)="ano"</formula>
    </cfRule>
  </conditionalFormatting>
  <conditionalFormatting sqref="A12">
    <cfRule type="expression" dxfId="329" priority="138">
      <formula>#REF!&lt;&gt;""</formula>
    </cfRule>
    <cfRule type="expression" dxfId="328" priority="139">
      <formula>#REF!&lt;&gt;""</formula>
    </cfRule>
  </conditionalFormatting>
  <conditionalFormatting sqref="A16">
    <cfRule type="expression" dxfId="327" priority="133">
      <formula>#REF!&lt;&gt;""</formula>
    </cfRule>
    <cfRule type="expression" dxfId="326" priority="134">
      <formula>#REF!&lt;&gt;""</formula>
    </cfRule>
  </conditionalFormatting>
  <conditionalFormatting sqref="A20">
    <cfRule type="expression" dxfId="325" priority="128">
      <formula>#REF!&lt;&gt;""</formula>
    </cfRule>
    <cfRule type="expression" dxfId="324" priority="129">
      <formula>#REF!&lt;&gt;""</formula>
    </cfRule>
  </conditionalFormatting>
  <conditionalFormatting sqref="A24">
    <cfRule type="expression" dxfId="323" priority="123">
      <formula>#REF!&lt;&gt;""</formula>
    </cfRule>
    <cfRule type="expression" dxfId="322" priority="124">
      <formula>#REF!&lt;&gt;""</formula>
    </cfRule>
  </conditionalFormatting>
  <conditionalFormatting sqref="F4:G4">
    <cfRule type="expression" dxfId="321" priority="120">
      <formula>(#REF!)="ano"</formula>
    </cfRule>
  </conditionalFormatting>
  <conditionalFormatting sqref="H4">
    <cfRule type="expression" dxfId="320" priority="119">
      <formula>(#REF!)="ano"</formula>
    </cfRule>
  </conditionalFormatting>
  <conditionalFormatting sqref="F5:G5">
    <cfRule type="expression" dxfId="319" priority="118">
      <formula>(#REF!)="ano"</formula>
    </cfRule>
  </conditionalFormatting>
  <conditionalFormatting sqref="H5">
    <cfRule type="expression" dxfId="318" priority="117">
      <formula>(#REF!)="ano"</formula>
    </cfRule>
  </conditionalFormatting>
  <conditionalFormatting sqref="D4">
    <cfRule type="expression" dxfId="317" priority="115">
      <formula>(#REF!)="ano"</formula>
    </cfRule>
  </conditionalFormatting>
  <conditionalFormatting sqref="C5">
    <cfRule type="expression" dxfId="316" priority="110">
      <formula>(#REF!)="ano"</formula>
    </cfRule>
  </conditionalFormatting>
  <conditionalFormatting sqref="D5">
    <cfRule type="expression" dxfId="315" priority="109">
      <formula>(#REF!)="ano"</formula>
    </cfRule>
  </conditionalFormatting>
  <conditionalFormatting sqref="A7">
    <cfRule type="expression" dxfId="314" priority="105">
      <formula>#REF!&lt;&gt;""</formula>
    </cfRule>
    <cfRule type="expression" dxfId="313" priority="106">
      <formula>#REF!&lt;&gt;""</formula>
    </cfRule>
  </conditionalFormatting>
  <conditionalFormatting sqref="C9">
    <cfRule type="expression" dxfId="312" priority="102">
      <formula>(#REF!)="ano"</formula>
    </cfRule>
  </conditionalFormatting>
  <conditionalFormatting sqref="D9">
    <cfRule type="expression" dxfId="311" priority="101">
      <formula>(#REF!)="ano"</formula>
    </cfRule>
  </conditionalFormatting>
  <conditionalFormatting sqref="A6">
    <cfRule type="expression" dxfId="310" priority="107">
      <formula>#REF!&lt;&gt;""</formula>
    </cfRule>
    <cfRule type="expression" dxfId="309" priority="108">
      <formula>#REF!&lt;&gt;""</formula>
    </cfRule>
  </conditionalFormatting>
  <conditionalFormatting sqref="A28">
    <cfRule type="expression" dxfId="308" priority="75">
      <formula>#REF!&lt;&gt;""</formula>
    </cfRule>
    <cfRule type="expression" dxfId="307" priority="76">
      <formula>#REF!&lt;&gt;""</formula>
    </cfRule>
  </conditionalFormatting>
  <conditionalFormatting sqref="C13">
    <cfRule type="expression" dxfId="306" priority="92">
      <formula>(#REF!)="ano"</formula>
    </cfRule>
  </conditionalFormatting>
  <conditionalFormatting sqref="D13">
    <cfRule type="expression" dxfId="305" priority="91">
      <formula>(#REF!)="ano"</formula>
    </cfRule>
  </conditionalFormatting>
  <conditionalFormatting sqref="C17">
    <cfRule type="expression" dxfId="304" priority="90">
      <formula>(#REF!)="ano"</formula>
    </cfRule>
  </conditionalFormatting>
  <conditionalFormatting sqref="D17">
    <cfRule type="expression" dxfId="303" priority="89">
      <formula>(#REF!)="ano"</formula>
    </cfRule>
  </conditionalFormatting>
  <conditionalFormatting sqref="C21">
    <cfRule type="expression" dxfId="302" priority="88">
      <formula>(#REF!)="ano"</formula>
    </cfRule>
  </conditionalFormatting>
  <conditionalFormatting sqref="D21">
    <cfRule type="expression" dxfId="301" priority="87">
      <formula>(#REF!)="ano"</formula>
    </cfRule>
  </conditionalFormatting>
  <conditionalFormatting sqref="C25">
    <cfRule type="expression" dxfId="300" priority="86">
      <formula>(#REF!)="ano"</formula>
    </cfRule>
  </conditionalFormatting>
  <conditionalFormatting sqref="D25">
    <cfRule type="expression" dxfId="299" priority="85">
      <formula>(#REF!)="ano"</formula>
    </cfRule>
  </conditionalFormatting>
  <conditionalFormatting sqref="C29">
    <cfRule type="expression" dxfId="298" priority="78">
      <formula>(#REF!)="ano"</formula>
    </cfRule>
  </conditionalFormatting>
  <conditionalFormatting sqref="D29">
    <cfRule type="expression" dxfId="297" priority="77">
      <formula>(#REF!)="ano"</formula>
    </cfRule>
  </conditionalFormatting>
  <conditionalFormatting sqref="A27">
    <cfRule type="expression" dxfId="296" priority="17">
      <formula>#REF!&lt;&gt;""</formula>
    </cfRule>
    <cfRule type="expression" dxfId="295" priority="18">
      <formula>#REF!&lt;&gt;""</formula>
    </cfRule>
  </conditionalFormatting>
  <conditionalFormatting sqref="A23">
    <cfRule type="expression" dxfId="294" priority="19">
      <formula>#REF!&lt;&gt;""</formula>
    </cfRule>
    <cfRule type="expression" dxfId="293" priority="20">
      <formula>#REF!&lt;&gt;""</formula>
    </cfRule>
  </conditionalFormatting>
  <conditionalFormatting sqref="A19">
    <cfRule type="expression" dxfId="292" priority="21">
      <formula>#REF!&lt;&gt;""</formula>
    </cfRule>
    <cfRule type="expression" dxfId="291" priority="22">
      <formula>#REF!&lt;&gt;""</formula>
    </cfRule>
  </conditionalFormatting>
  <conditionalFormatting sqref="A9">
    <cfRule type="expression" dxfId="290" priority="49">
      <formula>#REF!&lt;&gt;""</formula>
    </cfRule>
    <cfRule type="expression" dxfId="289" priority="50">
      <formula>#REF!&lt;&gt;""</formula>
    </cfRule>
  </conditionalFormatting>
  <conditionalFormatting sqref="A10">
    <cfRule type="expression" dxfId="288" priority="47">
      <formula>#REF!&lt;&gt;""</formula>
    </cfRule>
    <cfRule type="expression" dxfId="287" priority="48">
      <formula>#REF!&lt;&gt;""</formula>
    </cfRule>
  </conditionalFormatting>
  <conditionalFormatting sqref="A13">
    <cfRule type="expression" dxfId="286" priority="45">
      <formula>#REF!&lt;&gt;""</formula>
    </cfRule>
    <cfRule type="expression" dxfId="285" priority="46">
      <formula>#REF!&lt;&gt;""</formula>
    </cfRule>
  </conditionalFormatting>
  <conditionalFormatting sqref="A14">
    <cfRule type="expression" dxfId="284" priority="43">
      <formula>#REF!&lt;&gt;""</formula>
    </cfRule>
    <cfRule type="expression" dxfId="283" priority="44">
      <formula>#REF!&lt;&gt;""</formula>
    </cfRule>
  </conditionalFormatting>
  <conditionalFormatting sqref="A17">
    <cfRule type="expression" dxfId="282" priority="41">
      <formula>#REF!&lt;&gt;""</formula>
    </cfRule>
    <cfRule type="expression" dxfId="281" priority="42">
      <formula>#REF!&lt;&gt;""</formula>
    </cfRule>
  </conditionalFormatting>
  <conditionalFormatting sqref="A18">
    <cfRule type="expression" dxfId="280" priority="39">
      <formula>#REF!&lt;&gt;""</formula>
    </cfRule>
    <cfRule type="expression" dxfId="279" priority="40">
      <formula>#REF!&lt;&gt;""</formula>
    </cfRule>
  </conditionalFormatting>
  <conditionalFormatting sqref="A21">
    <cfRule type="expression" dxfId="278" priority="37">
      <formula>#REF!&lt;&gt;""</formula>
    </cfRule>
    <cfRule type="expression" dxfId="277" priority="38">
      <formula>#REF!&lt;&gt;""</formula>
    </cfRule>
  </conditionalFormatting>
  <conditionalFormatting sqref="A22">
    <cfRule type="expression" dxfId="276" priority="35">
      <formula>#REF!&lt;&gt;""</formula>
    </cfRule>
    <cfRule type="expression" dxfId="275" priority="36">
      <formula>#REF!&lt;&gt;""</formula>
    </cfRule>
  </conditionalFormatting>
  <conditionalFormatting sqref="A25">
    <cfRule type="expression" dxfId="274" priority="33">
      <formula>#REF!&lt;&gt;""</formula>
    </cfRule>
    <cfRule type="expression" dxfId="273" priority="34">
      <formula>#REF!&lt;&gt;""</formula>
    </cfRule>
  </conditionalFormatting>
  <conditionalFormatting sqref="A26">
    <cfRule type="expression" dxfId="272" priority="31">
      <formula>#REF!&lt;&gt;""</formula>
    </cfRule>
    <cfRule type="expression" dxfId="271" priority="32">
      <formula>#REF!&lt;&gt;""</formula>
    </cfRule>
  </conditionalFormatting>
  <conditionalFormatting sqref="A29">
    <cfRule type="expression" dxfId="270" priority="29">
      <formula>#REF!&lt;&gt;""</formula>
    </cfRule>
    <cfRule type="expression" dxfId="269" priority="30">
      <formula>#REF!&lt;&gt;""</formula>
    </cfRule>
  </conditionalFormatting>
  <conditionalFormatting sqref="A30">
    <cfRule type="expression" dxfId="268" priority="27">
      <formula>#REF!&lt;&gt;""</formula>
    </cfRule>
    <cfRule type="expression" dxfId="267" priority="28">
      <formula>#REF!&lt;&gt;""</formula>
    </cfRule>
  </conditionalFormatting>
  <conditionalFormatting sqref="A11">
    <cfRule type="expression" dxfId="266" priority="25">
      <formula>#REF!&lt;&gt;""</formula>
    </cfRule>
    <cfRule type="expression" dxfId="265" priority="26">
      <formula>#REF!&lt;&gt;""</formula>
    </cfRule>
  </conditionalFormatting>
  <conditionalFormatting sqref="A15">
    <cfRule type="expression" dxfId="264" priority="23">
      <formula>#REF!&lt;&gt;""</formula>
    </cfRule>
    <cfRule type="expression" dxfId="263" priority="24">
      <formula>#REF!&lt;&gt;""</formula>
    </cfRule>
  </conditionalFormatting>
  <conditionalFormatting sqref="C8">
    <cfRule type="expression" dxfId="262" priority="12">
      <formula>(#REF!)="ano"</formula>
    </cfRule>
  </conditionalFormatting>
  <conditionalFormatting sqref="D8">
    <cfRule type="expression" dxfId="261" priority="11">
      <formula>(#REF!)="ano"</formula>
    </cfRule>
  </conditionalFormatting>
  <conditionalFormatting sqref="C12">
    <cfRule type="expression" dxfId="260" priority="10">
      <formula>(#REF!)="ano"</formula>
    </cfRule>
  </conditionalFormatting>
  <conditionalFormatting sqref="D12">
    <cfRule type="expression" dxfId="259" priority="9">
      <formula>(#REF!)="ano"</formula>
    </cfRule>
  </conditionalFormatting>
  <conditionalFormatting sqref="C16">
    <cfRule type="expression" dxfId="258" priority="8">
      <formula>(#REF!)="ano"</formula>
    </cfRule>
  </conditionalFormatting>
  <conditionalFormatting sqref="D16">
    <cfRule type="expression" dxfId="257" priority="7">
      <formula>(#REF!)="ano"</formula>
    </cfRule>
  </conditionalFormatting>
  <conditionalFormatting sqref="C20">
    <cfRule type="expression" dxfId="256" priority="6">
      <formula>(#REF!)="ano"</formula>
    </cfRule>
  </conditionalFormatting>
  <conditionalFormatting sqref="D20">
    <cfRule type="expression" dxfId="255" priority="5">
      <formula>(#REF!)="ano"</formula>
    </cfRule>
  </conditionalFormatting>
  <conditionalFormatting sqref="C24">
    <cfRule type="expression" dxfId="254" priority="4">
      <formula>(#REF!)="ano"</formula>
    </cfRule>
  </conditionalFormatting>
  <conditionalFormatting sqref="D24">
    <cfRule type="expression" dxfId="253" priority="3">
      <formula>(#REF!)="ano"</formula>
    </cfRule>
  </conditionalFormatting>
  <conditionalFormatting sqref="C28">
    <cfRule type="expression" dxfId="252" priority="2">
      <formula>(#REF!)="ano"</formula>
    </cfRule>
  </conditionalFormatting>
  <conditionalFormatting sqref="D28">
    <cfRule type="expression" dxfId="251" priority="1">
      <formula>(#REF!)="ano"</formula>
    </cfRule>
  </conditionalFormatting>
  <printOptions horizontalCentered="1" gridLines="1"/>
  <pageMargins left="0.17" right="0.23" top="0.78740157480314965" bottom="0.78740157480314965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"/>
  <sheetViews>
    <sheetView workbookViewId="0"/>
  </sheetViews>
  <sheetFormatPr defaultRowHeight="15" x14ac:dyDescent="0.25"/>
  <sheetData/>
  <sheetProtection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4" width="4" style="92" hidden="1" customWidth="1" outlineLevel="1"/>
    <col min="5" max="5" width="4.7109375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8" ht="15.75" thickBot="1" x14ac:dyDescent="0.3">
      <c r="A1" s="108"/>
      <c r="B1" s="108"/>
      <c r="C1" s="108"/>
      <c r="D1" s="108"/>
      <c r="E1" s="108"/>
      <c r="G1" s="509" t="s">
        <v>85</v>
      </c>
      <c r="H1" s="510"/>
      <c r="I1" s="510"/>
      <c r="J1" s="510"/>
      <c r="K1" s="510"/>
      <c r="L1" s="510"/>
      <c r="M1" s="510"/>
      <c r="N1" s="510"/>
      <c r="O1" s="510"/>
      <c r="P1" s="511"/>
    </row>
    <row r="2" spans="1:18" ht="32.25" thickBot="1" x14ac:dyDescent="0.3">
      <c r="A2" s="6"/>
      <c r="B2" s="6"/>
      <c r="C2" s="37"/>
      <c r="D2" s="37"/>
      <c r="E2" s="37"/>
      <c r="F2" s="37"/>
      <c r="G2" s="112" t="s">
        <v>55</v>
      </c>
      <c r="H2" s="113" t="s">
        <v>223</v>
      </c>
      <c r="I2" s="114">
        <f>I3+I4</f>
        <v>0</v>
      </c>
      <c r="J2" s="512" t="str">
        <f>"/    "&amp;I8&amp;" bodů"</f>
        <v>/    14 bodů</v>
      </c>
      <c r="K2" s="512"/>
      <c r="L2" s="512"/>
      <c r="M2" s="512"/>
      <c r="N2" s="512"/>
      <c r="O2" s="512"/>
      <c r="P2" s="513"/>
    </row>
    <row r="3" spans="1:18" ht="21" x14ac:dyDescent="0.25">
      <c r="A3" s="99"/>
      <c r="B3" s="99"/>
      <c r="C3" s="100"/>
      <c r="D3" s="100"/>
      <c r="E3" s="100"/>
      <c r="F3" s="100"/>
      <c r="G3" s="167" t="str">
        <f>"B "&amp;$G$2</f>
        <v>B 1.</v>
      </c>
      <c r="H3" s="168" t="str">
        <f>IF($J$8&lt;&gt;COUNTIF(I9:I111,2),"Počet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14 bodů</v>
      </c>
      <c r="K3" s="197"/>
      <c r="L3" s="197"/>
      <c r="M3" s="197"/>
      <c r="N3" s="197"/>
      <c r="O3" s="197"/>
      <c r="P3" s="198"/>
    </row>
    <row r="4" spans="1:18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1.</v>
      </c>
      <c r="H4" s="166" t="str">
        <f>IF($M$8&lt;&gt;COUNTIF(I9:I111,2),"Počet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14 bodů</v>
      </c>
      <c r="K4" s="133"/>
      <c r="L4" s="133"/>
      <c r="M4" s="134"/>
      <c r="N4" s="134"/>
      <c r="O4" s="135"/>
      <c r="P4" s="136"/>
    </row>
    <row r="5" spans="1:18" hidden="1" outlineLevel="1" x14ac:dyDescent="0.25">
      <c r="A5" s="71"/>
      <c r="B5" s="71"/>
      <c r="C5" s="82"/>
      <c r="D5" s="82"/>
      <c r="E5" s="82"/>
      <c r="F5" s="82"/>
      <c r="G5" s="19"/>
      <c r="H5" s="137"/>
      <c r="I5" s="138"/>
      <c r="J5" s="481" t="s">
        <v>230</v>
      </c>
      <c r="K5" s="482" t="str">
        <f>J5</f>
        <v>současný stav</v>
      </c>
      <c r="L5" s="481" t="s">
        <v>230</v>
      </c>
      <c r="M5" s="481" t="s">
        <v>231</v>
      </c>
      <c r="N5" s="482" t="str">
        <f>M5</f>
        <v>plánovaný stav</v>
      </c>
      <c r="O5" s="481" t="s">
        <v>231</v>
      </c>
      <c r="P5" s="481" t="s">
        <v>232</v>
      </c>
    </row>
    <row r="6" spans="1:18" hidden="1" outlineLevel="1" x14ac:dyDescent="0.25">
      <c r="A6" s="11"/>
      <c r="B6" s="11"/>
      <c r="C6" s="83"/>
      <c r="D6" s="83"/>
      <c r="E6" s="83"/>
      <c r="F6" s="83"/>
      <c r="G6" s="20"/>
      <c r="H6" s="139"/>
      <c r="I6" s="140"/>
      <c r="J6" s="481" t="s">
        <v>233</v>
      </c>
      <c r="K6" s="482" t="str">
        <f>J6</f>
        <v>výběr úrovně</v>
      </c>
      <c r="L6" s="481" t="s">
        <v>234</v>
      </c>
      <c r="M6" s="481" t="s">
        <v>233</v>
      </c>
      <c r="N6" s="482" t="str">
        <f>M6</f>
        <v>výběr úrovně</v>
      </c>
      <c r="O6" s="481" t="s">
        <v>234</v>
      </c>
      <c r="P6" s="481" t="s">
        <v>234</v>
      </c>
    </row>
    <row r="7" spans="1:18" hidden="1" outlineLevel="1" x14ac:dyDescent="0.25">
      <c r="A7" s="11"/>
      <c r="B7" s="11"/>
      <c r="C7" s="83"/>
      <c r="D7" s="83"/>
      <c r="E7" s="83"/>
      <c r="F7" s="83"/>
      <c r="G7" s="20"/>
      <c r="H7" s="139"/>
      <c r="I7" s="140"/>
      <c r="J7" s="203"/>
      <c r="K7" s="480"/>
      <c r="L7" s="204" t="s">
        <v>1</v>
      </c>
      <c r="M7" s="203"/>
      <c r="N7" s="480"/>
      <c r="O7" s="203"/>
      <c r="P7" s="204" t="s">
        <v>2</v>
      </c>
    </row>
    <row r="8" spans="1:18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COUNTIF(I9:I83,2)*2</f>
        <v>14</v>
      </c>
      <c r="J8" s="488">
        <f>K8</f>
        <v>0</v>
      </c>
      <c r="K8" s="22">
        <f>COUNTIF(K9:K83,"x")</f>
        <v>0</v>
      </c>
      <c r="L8" s="78">
        <f>SUBTOTAL(9,L9:L83)</f>
        <v>0</v>
      </c>
      <c r="M8" s="488">
        <f>N8</f>
        <v>0</v>
      </c>
      <c r="N8" s="22">
        <f>COUNTIF(N9:N83,"x")</f>
        <v>0</v>
      </c>
      <c r="O8" s="78">
        <f>SUBTOTAL(9,O9:O83)</f>
        <v>0</v>
      </c>
      <c r="P8" s="78">
        <f>SUBTOTAL(9,P9:P83)</f>
        <v>0</v>
      </c>
    </row>
    <row r="9" spans="1:18" s="29" customFormat="1" ht="15.75" collapsed="1" thickBot="1" x14ac:dyDescent="0.3">
      <c r="A9" s="28"/>
      <c r="B9" s="28"/>
      <c r="C9" s="85"/>
      <c r="D9" s="85"/>
      <c r="E9" s="85"/>
      <c r="F9" s="85"/>
      <c r="G9" s="115"/>
      <c r="H9" s="116"/>
      <c r="I9" s="117"/>
      <c r="J9" s="514"/>
      <c r="K9" s="514"/>
      <c r="L9" s="514"/>
      <c r="M9" s="514"/>
      <c r="N9" s="514"/>
      <c r="O9" s="514"/>
      <c r="P9" s="515"/>
      <c r="R9" s="5"/>
    </row>
    <row r="10" spans="1:18" x14ac:dyDescent="0.25">
      <c r="A10" s="72"/>
      <c r="B10" s="72"/>
      <c r="C10" s="86"/>
      <c r="D10" s="86"/>
      <c r="E10" s="86"/>
      <c r="F10" s="95">
        <v>1</v>
      </c>
      <c r="G10" s="13" t="s">
        <v>15</v>
      </c>
      <c r="H10" s="3" t="s">
        <v>80</v>
      </c>
      <c r="I10" s="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8" x14ac:dyDescent="0.25">
      <c r="A11" s="73"/>
      <c r="B11" s="73"/>
      <c r="C11" s="87"/>
      <c r="D11" s="87"/>
      <c r="E11" s="87"/>
      <c r="F11" s="98" t="str">
        <f>G11</f>
        <v>1.1</v>
      </c>
      <c r="G11" s="70" t="str">
        <f>$G$2&amp;F10</f>
        <v>1.1</v>
      </c>
      <c r="H11" s="4" t="s">
        <v>320</v>
      </c>
      <c r="I11" s="12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8" ht="15.75" thickBot="1" x14ac:dyDescent="0.3">
      <c r="A12" s="73"/>
      <c r="B12" s="73"/>
      <c r="C12" s="87"/>
      <c r="D12" s="87"/>
      <c r="E12" s="87"/>
      <c r="F12" s="94" t="str">
        <f t="shared" ref="F12:F24" si="0">F11</f>
        <v>1.1</v>
      </c>
      <c r="G12" s="14"/>
      <c r="H12" s="15"/>
      <c r="I12" s="8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8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MAX(A13:A18)</f>
        <v>4</v>
      </c>
      <c r="C13" s="88">
        <f>SUM(L13:L18)</f>
        <v>0</v>
      </c>
      <c r="D13" s="88">
        <f>SUM(O13:O18)</f>
        <v>0</v>
      </c>
      <c r="E13" s="88">
        <f>D13-C13</f>
        <v>0</v>
      </c>
      <c r="F13" s="94" t="str">
        <f t="shared" si="0"/>
        <v>1.1</v>
      </c>
      <c r="G13" s="9" t="s">
        <v>5</v>
      </c>
      <c r="H13" s="10" t="s">
        <v>67</v>
      </c>
      <c r="I13" s="461">
        <f>IF(A13&lt;&gt;"",A13/B13*2,"")</f>
        <v>0</v>
      </c>
      <c r="J13" s="207"/>
      <c r="K13" s="472" t="str">
        <f>IF(J13&lt;&gt;"","x","")</f>
        <v/>
      </c>
      <c r="L13" s="123" t="str">
        <f>IF(J13="","",I13)</f>
        <v/>
      </c>
      <c r="M13" s="207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8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:B17" si="1">B13</f>
        <v>4</v>
      </c>
      <c r="C14" s="83"/>
      <c r="D14" s="83"/>
      <c r="E14" s="89">
        <f>E13</f>
        <v>0</v>
      </c>
      <c r="F14" s="94" t="str">
        <f t="shared" si="0"/>
        <v>1.1</v>
      </c>
      <c r="G14" s="2" t="s">
        <v>7</v>
      </c>
      <c r="H14" s="1" t="s">
        <v>66</v>
      </c>
      <c r="I14" s="462">
        <f>IF(A14&lt;&gt;"",A14/B14*2,"")</f>
        <v>0.5</v>
      </c>
      <c r="J14" s="411"/>
      <c r="K14" s="473" t="str">
        <f>IF(J14&lt;&gt;"","x","")</f>
        <v/>
      </c>
      <c r="L14" s="124" t="str">
        <f>IF(J14="","",I14)</f>
        <v/>
      </c>
      <c r="M14" s="208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8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 t="shared" si="1"/>
        <v>4</v>
      </c>
      <c r="C15" s="83"/>
      <c r="D15" s="83"/>
      <c r="E15" s="89">
        <f>E14</f>
        <v>0</v>
      </c>
      <c r="F15" s="94" t="str">
        <f t="shared" si="0"/>
        <v>1.1</v>
      </c>
      <c r="G15" s="2" t="s">
        <v>9</v>
      </c>
      <c r="H15" s="1" t="s">
        <v>84</v>
      </c>
      <c r="I15" s="462">
        <f>IF(A15&lt;&gt;"",A15/B15*2,"")</f>
        <v>1</v>
      </c>
      <c r="J15" s="208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8" x14ac:dyDescent="0.25">
      <c r="A16" s="69">
        <f>IF(G16="a.",0,IF(G16="b.",1,IF(G16="c.",2,IF(G16="d.",3,IF(G16="e.",4,IF(G16="f.",5,IF(G16="g.",6,IF(G16="h.",7,IF(G16="i.",8,IF(G16="j.",9,""))))))))))</f>
        <v>3</v>
      </c>
      <c r="B16" s="89">
        <f t="shared" si="1"/>
        <v>4</v>
      </c>
      <c r="C16" s="83"/>
      <c r="D16" s="83"/>
      <c r="E16" s="89">
        <f>E15</f>
        <v>0</v>
      </c>
      <c r="F16" s="94" t="str">
        <f t="shared" si="0"/>
        <v>1.1</v>
      </c>
      <c r="G16" s="75" t="s">
        <v>61</v>
      </c>
      <c r="H16" s="463" t="s">
        <v>83</v>
      </c>
      <c r="I16" s="462">
        <f>IF(A16&lt;&gt;"",A16/B16*2,"")</f>
        <v>1.5</v>
      </c>
      <c r="J16" s="208"/>
      <c r="K16" s="473" t="str">
        <f>IF(J16&lt;&gt;"","x","")</f>
        <v/>
      </c>
      <c r="L16" s="124" t="str">
        <f t="shared" ref="L16" si="2">IF(J16="","",I16)</f>
        <v/>
      </c>
      <c r="M16" s="208"/>
      <c r="N16" s="473" t="str">
        <f>IF(M16&lt;&gt;"","x","")</f>
        <v/>
      </c>
      <c r="O16" s="484" t="str">
        <f t="shared" ref="O16:O17" si="3">IF(M16="","",I16)</f>
        <v/>
      </c>
      <c r="P16" s="151" t="str">
        <f>IF(AND(O16&lt;&gt;"",E16&gt;=0),E16,"")</f>
        <v/>
      </c>
    </row>
    <row r="17" spans="1:16" x14ac:dyDescent="0.25">
      <c r="A17" s="69">
        <f>IF(G17="a.",0,IF(G17="b.",1,IF(G17="c.",2,IF(G17="d.",3,IF(G17="e.",4,IF(G17="f.",5,IF(G17="g.",6,IF(G17="h.",7,IF(G17="i.",8,IF(G17="j.",9,""))))))))))</f>
        <v>4</v>
      </c>
      <c r="B17" s="89">
        <f t="shared" si="1"/>
        <v>4</v>
      </c>
      <c r="C17" s="83"/>
      <c r="D17" s="83"/>
      <c r="E17" s="89">
        <f>E16</f>
        <v>0</v>
      </c>
      <c r="F17" s="94" t="str">
        <f t="shared" si="0"/>
        <v>1.1</v>
      </c>
      <c r="G17" s="2" t="s">
        <v>82</v>
      </c>
      <c r="H17" s="1" t="s">
        <v>81</v>
      </c>
      <c r="I17" s="462">
        <f>IF(A17&lt;&gt;"",A17/B17*2,"")</f>
        <v>2</v>
      </c>
      <c r="J17" s="208"/>
      <c r="K17" s="473" t="str">
        <f>IF(J17&lt;&gt;"","x","")</f>
        <v/>
      </c>
      <c r="L17" s="124" t="str">
        <f t="shared" ref="L17" si="4">IF(J17="","",I17)</f>
        <v/>
      </c>
      <c r="M17" s="411"/>
      <c r="N17" s="473" t="str">
        <f>IF(M17&lt;&gt;"","x","")</f>
        <v/>
      </c>
      <c r="O17" s="484" t="str">
        <f t="shared" si="3"/>
        <v/>
      </c>
      <c r="P17" s="151" t="str">
        <f>IF(AND(O17&lt;&gt;"",E17&gt;=0),E17,"")</f>
        <v/>
      </c>
    </row>
    <row r="18" spans="1:16" x14ac:dyDescent="0.25">
      <c r="A18" s="105"/>
      <c r="B18" s="105"/>
      <c r="C18" s="106"/>
      <c r="D18" s="106"/>
      <c r="E18" s="106"/>
      <c r="F18" s="94" t="str">
        <f t="shared" si="0"/>
        <v>1.1</v>
      </c>
      <c r="G18" s="125" t="str">
        <f>"odd. B "&amp;F18</f>
        <v>odd. B 1.1</v>
      </c>
      <c r="H18" s="126" t="s">
        <v>16</v>
      </c>
      <c r="I18" s="127"/>
      <c r="J18" s="127"/>
      <c r="K18" s="127"/>
      <c r="L18" s="128"/>
      <c r="M18" s="127"/>
      <c r="N18" s="127"/>
      <c r="O18" s="128"/>
      <c r="P18" s="129"/>
    </row>
    <row r="19" spans="1:16" x14ac:dyDescent="0.25">
      <c r="A19" s="109"/>
      <c r="B19" s="109"/>
      <c r="C19" s="109"/>
      <c r="D19" s="109"/>
      <c r="E19" s="109"/>
      <c r="F19" s="94" t="str">
        <f t="shared" si="0"/>
        <v>1.1</v>
      </c>
      <c r="G19" s="130"/>
      <c r="H19" s="474"/>
      <c r="I19" s="475"/>
      <c r="J19" s="475"/>
      <c r="K19" s="475"/>
      <c r="L19" s="475"/>
      <c r="M19" s="475"/>
      <c r="N19" s="475"/>
      <c r="O19" s="475"/>
      <c r="P19" s="476"/>
    </row>
    <row r="20" spans="1:16" x14ac:dyDescent="0.25">
      <c r="A20" s="16"/>
      <c r="B20" s="16"/>
      <c r="C20" s="90"/>
      <c r="D20" s="90"/>
      <c r="E20" s="90"/>
      <c r="F20" s="94" t="str">
        <f t="shared" si="0"/>
        <v>1.1</v>
      </c>
      <c r="G20" s="141" t="str">
        <f>"odd. C "&amp;F20</f>
        <v>odd. C 1.1</v>
      </c>
      <c r="H20" s="142" t="s">
        <v>17</v>
      </c>
      <c r="I20" s="143"/>
      <c r="J20" s="143"/>
      <c r="K20" s="143"/>
      <c r="L20" s="144"/>
      <c r="M20" s="143"/>
      <c r="N20" s="143"/>
      <c r="O20" s="144"/>
      <c r="P20" s="145"/>
    </row>
    <row r="21" spans="1:16" ht="15.75" thickBot="1" x14ac:dyDescent="0.3">
      <c r="A21" s="107"/>
      <c r="B21" s="107"/>
      <c r="C21" s="107"/>
      <c r="D21" s="107"/>
      <c r="E21" s="107"/>
      <c r="F21" s="94" t="str">
        <f t="shared" si="0"/>
        <v>1.1</v>
      </c>
      <c r="G21" s="146"/>
      <c r="H21" s="477"/>
      <c r="I21" s="478"/>
      <c r="J21" s="478"/>
      <c r="K21" s="478"/>
      <c r="L21" s="478"/>
      <c r="M21" s="478"/>
      <c r="N21" s="478"/>
      <c r="O21" s="478"/>
      <c r="P21" s="479"/>
    </row>
    <row r="22" spans="1:16" collapsed="1" x14ac:dyDescent="0.25">
      <c r="A22" s="72"/>
      <c r="B22" s="72"/>
      <c r="C22" s="86"/>
      <c r="D22" s="86"/>
      <c r="E22" s="86"/>
      <c r="F22" s="95">
        <v>2</v>
      </c>
      <c r="G22" s="13" t="s">
        <v>15</v>
      </c>
      <c r="H22" s="3" t="s">
        <v>80</v>
      </c>
      <c r="I22" s="7"/>
      <c r="J22" s="152" t="str">
        <f>$J$5</f>
        <v>současný stav</v>
      </c>
      <c r="K22" s="152"/>
      <c r="L22" s="120" t="str">
        <f>$L$5</f>
        <v>současný stav</v>
      </c>
      <c r="M22" s="152" t="str">
        <f>$M$5</f>
        <v>plánovaný stav</v>
      </c>
      <c r="N22" s="152"/>
      <c r="O22" s="485" t="str">
        <f>$O$5</f>
        <v>plánovaný stav</v>
      </c>
      <c r="P22" s="147" t="str">
        <f>$P$5</f>
        <v>pokrok</v>
      </c>
    </row>
    <row r="23" spans="1:16" x14ac:dyDescent="0.25">
      <c r="A23" s="73"/>
      <c r="B23" s="73"/>
      <c r="C23" s="87"/>
      <c r="D23" s="87"/>
      <c r="E23" s="87"/>
      <c r="F23" s="98" t="str">
        <f>G23</f>
        <v>1.2</v>
      </c>
      <c r="G23" s="70" t="str">
        <f>$G$2&amp;F22</f>
        <v>1.2</v>
      </c>
      <c r="H23" s="4" t="s">
        <v>321</v>
      </c>
      <c r="I23" s="12"/>
      <c r="J23" s="153" t="str">
        <f>$J$6</f>
        <v>výběr úrovně</v>
      </c>
      <c r="K23" s="153"/>
      <c r="L23" s="121" t="str">
        <f>$L$6</f>
        <v>bodové hodnocení</v>
      </c>
      <c r="M23" s="153" t="str">
        <f>$M$6</f>
        <v>výběr úrovně</v>
      </c>
      <c r="N23" s="153"/>
      <c r="O23" s="486" t="str">
        <f>$O$6</f>
        <v>bodové hodnocení</v>
      </c>
      <c r="P23" s="148" t="str">
        <f>$P$6</f>
        <v>bodové hodnocení</v>
      </c>
    </row>
    <row r="24" spans="1:16" ht="15.75" thickBot="1" x14ac:dyDescent="0.3">
      <c r="A24" s="74"/>
      <c r="B24" s="74"/>
      <c r="C24" s="91"/>
      <c r="D24" s="91"/>
      <c r="E24" s="91"/>
      <c r="F24" s="94" t="str">
        <f t="shared" si="0"/>
        <v>1.2</v>
      </c>
      <c r="G24" s="14"/>
      <c r="H24" s="15"/>
      <c r="I24" s="8"/>
      <c r="J24" s="154"/>
      <c r="K24" s="154"/>
      <c r="L24" s="122" t="str">
        <f>$L$7</f>
        <v>B</v>
      </c>
      <c r="M24" s="154"/>
      <c r="N24" s="154"/>
      <c r="O24" s="487"/>
      <c r="P24" s="149" t="str">
        <f>$P$7</f>
        <v>C</v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0</v>
      </c>
      <c r="B25" s="93">
        <f>MAX(A25:A28)</f>
        <v>2</v>
      </c>
      <c r="C25" s="88">
        <f>SUM(L25:L28)</f>
        <v>0</v>
      </c>
      <c r="D25" s="88">
        <f>SUM(O25:O28)</f>
        <v>0</v>
      </c>
      <c r="E25" s="88">
        <f>D25-C25</f>
        <v>0</v>
      </c>
      <c r="F25" s="94" t="str">
        <f t="shared" ref="F25:F31" si="5">F24</f>
        <v>1.2</v>
      </c>
      <c r="G25" s="9" t="s">
        <v>5</v>
      </c>
      <c r="H25" s="10" t="s">
        <v>67</v>
      </c>
      <c r="I25" s="76">
        <f>IF(A25&lt;&gt;"",A25/B25*2,"")</f>
        <v>0</v>
      </c>
      <c r="J25" s="207"/>
      <c r="K25" s="472" t="str">
        <f>IF(J25&lt;&gt;"","x","")</f>
        <v/>
      </c>
      <c r="L25" s="123" t="str">
        <f>IF(J25="","",I25)</f>
        <v/>
      </c>
      <c r="M25" s="207"/>
      <c r="N25" s="472" t="str">
        <f>IF(M25&lt;&gt;"","x","")</f>
        <v/>
      </c>
      <c r="O25" s="483" t="str">
        <f>IF(M25="","",I25)</f>
        <v/>
      </c>
      <c r="P25" s="150" t="str">
        <f>IF(AND(O25&lt;&gt;"",E25&gt;=0),E25,"")</f>
        <v/>
      </c>
    </row>
    <row r="26" spans="1:16" x14ac:dyDescent="0.25">
      <c r="A26" s="69">
        <f>IF(G26="a.",0,IF(G26="b.",1,IF(G26="c.",2,IF(G26="d.",3,IF(G26="e.",4,IF(G26="f.",5,IF(G26="g.",6,IF(G26="h.",7,IF(G26="i.",8,IF(G26="j.",9,""))))))))))</f>
        <v>1</v>
      </c>
      <c r="B26" s="89">
        <f t="shared" ref="B26:B27" si="6">B25</f>
        <v>2</v>
      </c>
      <c r="C26" s="83"/>
      <c r="D26" s="83"/>
      <c r="E26" s="89">
        <f>E25</f>
        <v>0</v>
      </c>
      <c r="F26" s="94" t="str">
        <f t="shared" si="5"/>
        <v>1.2</v>
      </c>
      <c r="G26" s="2" t="s">
        <v>7</v>
      </c>
      <c r="H26" s="1" t="s">
        <v>79</v>
      </c>
      <c r="I26" s="76">
        <v>1</v>
      </c>
      <c r="J26" s="411"/>
      <c r="K26" s="473" t="str">
        <f>IF(J26&lt;&gt;"","x","")</f>
        <v/>
      </c>
      <c r="L26" s="124" t="str">
        <f>IF(J26="","",I26)</f>
        <v/>
      </c>
      <c r="M26" s="411"/>
      <c r="N26" s="473" t="str">
        <f>IF(M26&lt;&gt;"","x","")</f>
        <v/>
      </c>
      <c r="O26" s="484" t="str">
        <f>IF(M26="","",I26)</f>
        <v/>
      </c>
      <c r="P26" s="151" t="str">
        <f>IF(AND(O26&lt;&gt;"",E26&gt;=0),E26,"")</f>
        <v/>
      </c>
    </row>
    <row r="27" spans="1:16" x14ac:dyDescent="0.25">
      <c r="A27" s="69">
        <f>IF(G27="a.",0,IF(G27="b.",1,IF(G27="c.",2,IF(G27="d.",3,IF(G27="e.",4,IF(G27="f.",5,IF(G27="g.",6,IF(G27="h.",7,IF(G27="i.",8,IF(G27="j.",9,""))))))))))</f>
        <v>2</v>
      </c>
      <c r="B27" s="89">
        <f t="shared" si="6"/>
        <v>2</v>
      </c>
      <c r="C27" s="83"/>
      <c r="D27" s="83"/>
      <c r="E27" s="89">
        <f>E26</f>
        <v>0</v>
      </c>
      <c r="F27" s="94" t="str">
        <f t="shared" si="5"/>
        <v>1.2</v>
      </c>
      <c r="G27" s="2" t="s">
        <v>9</v>
      </c>
      <c r="H27" s="1" t="s">
        <v>78</v>
      </c>
      <c r="I27" s="76">
        <f>IF(A27&lt;&gt;"",A27/B27*2,"")</f>
        <v>2</v>
      </c>
      <c r="J27" s="208"/>
      <c r="K27" s="473" t="str">
        <f>IF(J27&lt;&gt;"","x","")</f>
        <v/>
      </c>
      <c r="L27" s="124" t="str">
        <f>IF(J27="","",I27)</f>
        <v/>
      </c>
      <c r="M27" s="208"/>
      <c r="N27" s="473" t="str">
        <f>IF(M27&lt;&gt;"","x","")</f>
        <v/>
      </c>
      <c r="O27" s="484" t="str">
        <f>IF(M27="","",I27)</f>
        <v/>
      </c>
      <c r="P27" s="151" t="str">
        <f>IF(AND(O27&lt;&gt;"",E27&gt;=0),E27,"")</f>
        <v/>
      </c>
    </row>
    <row r="28" spans="1:16" x14ac:dyDescent="0.25">
      <c r="A28" s="101"/>
      <c r="B28" s="101"/>
      <c r="C28" s="102"/>
      <c r="D28" s="102"/>
      <c r="E28" s="102"/>
      <c r="F28" s="94" t="str">
        <f t="shared" si="5"/>
        <v>1.2</v>
      </c>
      <c r="G28" s="125" t="str">
        <f>"odd. B "&amp;F28</f>
        <v>odd. B 1.2</v>
      </c>
      <c r="H28" s="126" t="s">
        <v>16</v>
      </c>
      <c r="I28" s="127"/>
      <c r="J28" s="127"/>
      <c r="K28" s="127"/>
      <c r="L28" s="128"/>
      <c r="M28" s="127"/>
      <c r="N28" s="127"/>
      <c r="O28" s="128"/>
      <c r="P28" s="129"/>
    </row>
    <row r="29" spans="1:16" x14ac:dyDescent="0.25">
      <c r="A29" s="109"/>
      <c r="B29" s="109"/>
      <c r="C29" s="109"/>
      <c r="D29" s="109"/>
      <c r="E29" s="109"/>
      <c r="F29" s="94" t="str">
        <f t="shared" si="5"/>
        <v>1.2</v>
      </c>
      <c r="G29" s="130"/>
      <c r="H29" s="474"/>
      <c r="I29" s="475"/>
      <c r="J29" s="475"/>
      <c r="K29" s="475"/>
      <c r="L29" s="475"/>
      <c r="M29" s="475"/>
      <c r="N29" s="475"/>
      <c r="O29" s="475"/>
      <c r="P29" s="476"/>
    </row>
    <row r="30" spans="1:16" x14ac:dyDescent="0.25">
      <c r="A30" s="16"/>
      <c r="B30" s="16"/>
      <c r="C30" s="90"/>
      <c r="D30" s="90"/>
      <c r="E30" s="90"/>
      <c r="F30" s="94" t="str">
        <f t="shared" si="5"/>
        <v>1.2</v>
      </c>
      <c r="G30" s="141" t="str">
        <f>"odd. C "&amp;F30</f>
        <v>odd. C 1.2</v>
      </c>
      <c r="H30" s="142" t="s">
        <v>17</v>
      </c>
      <c r="I30" s="143"/>
      <c r="J30" s="143"/>
      <c r="K30" s="143"/>
      <c r="L30" s="144"/>
      <c r="M30" s="143"/>
      <c r="N30" s="143"/>
      <c r="O30" s="144"/>
      <c r="P30" s="145"/>
    </row>
    <row r="31" spans="1:16" ht="15.75" thickBot="1" x14ac:dyDescent="0.3">
      <c r="A31" s="107"/>
      <c r="B31" s="107"/>
      <c r="C31" s="107"/>
      <c r="D31" s="107"/>
      <c r="E31" s="107"/>
      <c r="F31" s="94" t="str">
        <f t="shared" si="5"/>
        <v>1.2</v>
      </c>
      <c r="G31" s="146"/>
      <c r="H31" s="477"/>
      <c r="I31" s="478"/>
      <c r="J31" s="478"/>
      <c r="K31" s="478"/>
      <c r="L31" s="478"/>
      <c r="M31" s="478"/>
      <c r="N31" s="478"/>
      <c r="O31" s="478"/>
      <c r="P31" s="479"/>
    </row>
    <row r="32" spans="1:16" collapsed="1" x14ac:dyDescent="0.25">
      <c r="A32" s="72"/>
      <c r="B32" s="72"/>
      <c r="C32" s="86"/>
      <c r="D32" s="86"/>
      <c r="E32" s="86"/>
      <c r="F32" s="95">
        <v>3</v>
      </c>
      <c r="G32" s="13" t="s">
        <v>15</v>
      </c>
      <c r="H32" s="3" t="s">
        <v>77</v>
      </c>
      <c r="I32" s="7"/>
      <c r="J32" s="152" t="str">
        <f>$J$5</f>
        <v>současný stav</v>
      </c>
      <c r="K32" s="152"/>
      <c r="L32" s="120" t="str">
        <f>$L$5</f>
        <v>současný stav</v>
      </c>
      <c r="M32" s="152" t="str">
        <f>$M$5</f>
        <v>plánovaný stav</v>
      </c>
      <c r="N32" s="152"/>
      <c r="O32" s="485" t="str">
        <f>$O$5</f>
        <v>plánovaný stav</v>
      </c>
      <c r="P32" s="147" t="str">
        <f>$P$5</f>
        <v>pokrok</v>
      </c>
    </row>
    <row r="33" spans="1:16" x14ac:dyDescent="0.25">
      <c r="A33" s="73"/>
      <c r="B33" s="73"/>
      <c r="C33" s="87"/>
      <c r="D33" s="87"/>
      <c r="E33" s="87"/>
      <c r="F33" s="98" t="str">
        <f>G33</f>
        <v>1.3</v>
      </c>
      <c r="G33" s="70" t="str">
        <f>$G$2&amp;F32</f>
        <v>1.3</v>
      </c>
      <c r="H33" s="4" t="s">
        <v>76</v>
      </c>
      <c r="I33" s="12"/>
      <c r="J33" s="153" t="str">
        <f>$J$6</f>
        <v>výběr úrovně</v>
      </c>
      <c r="K33" s="153"/>
      <c r="L33" s="121" t="str">
        <f>$L$6</f>
        <v>bodové hodnocení</v>
      </c>
      <c r="M33" s="153" t="str">
        <f>$M$6</f>
        <v>výběr úrovně</v>
      </c>
      <c r="N33" s="153"/>
      <c r="O33" s="486" t="str">
        <f>$O$6</f>
        <v>bodové hodnocení</v>
      </c>
      <c r="P33" s="148" t="str">
        <f>$P$6</f>
        <v>bodové hodnocení</v>
      </c>
    </row>
    <row r="34" spans="1:16" ht="15.75" thickBot="1" x14ac:dyDescent="0.3">
      <c r="A34" s="74"/>
      <c r="B34" s="74"/>
      <c r="C34" s="91"/>
      <c r="D34" s="91"/>
      <c r="E34" s="91"/>
      <c r="F34" s="94" t="str">
        <f t="shared" ref="F34:F41" si="7">F33</f>
        <v>1.3</v>
      </c>
      <c r="G34" s="14"/>
      <c r="H34" s="15"/>
      <c r="I34" s="8"/>
      <c r="J34" s="154"/>
      <c r="K34" s="154"/>
      <c r="L34" s="122" t="str">
        <f>$L$7</f>
        <v>B</v>
      </c>
      <c r="M34" s="154"/>
      <c r="N34" s="154"/>
      <c r="O34" s="487"/>
      <c r="P34" s="149" t="str">
        <f>$P$7</f>
        <v>C</v>
      </c>
    </row>
    <row r="35" spans="1:16" x14ac:dyDescent="0.25">
      <c r="A35" s="69">
        <f>IF(G35="a.",0,IF(G35="b.",1,IF(G35="c.",2,IF(G35="d.",3,IF(G35="e.",4,IF(G35="f.",5,IF(G35="g.",6,IF(G35="h.",7,IF(G35="i.",8,IF(G35="j.",9,""))))))))))</f>
        <v>0</v>
      </c>
      <c r="B35" s="93">
        <f>MAX(A35:A38)</f>
        <v>2</v>
      </c>
      <c r="C35" s="88">
        <f>SUM(L35:L38)</f>
        <v>0</v>
      </c>
      <c r="D35" s="88">
        <f>SUM(O35:O38)</f>
        <v>0</v>
      </c>
      <c r="E35" s="88">
        <f>D35-C35</f>
        <v>0</v>
      </c>
      <c r="F35" s="94" t="str">
        <f t="shared" si="7"/>
        <v>1.3</v>
      </c>
      <c r="G35" s="2" t="s">
        <v>5</v>
      </c>
      <c r="H35" s="1" t="s">
        <v>67</v>
      </c>
      <c r="I35" s="76">
        <f>IF(A35&lt;&gt;"",A35/B35*2,"")</f>
        <v>0</v>
      </c>
      <c r="J35" s="207"/>
      <c r="K35" s="472" t="str">
        <f>IF(J35&lt;&gt;"","x","")</f>
        <v/>
      </c>
      <c r="L35" s="123" t="str">
        <f>IF(J35="","",I35)</f>
        <v/>
      </c>
      <c r="M35" s="207"/>
      <c r="N35" s="472" t="str">
        <f>IF(M35&lt;&gt;"","x","")</f>
        <v/>
      </c>
      <c r="O35" s="483" t="str">
        <f>IF(M35="","",I35)</f>
        <v/>
      </c>
      <c r="P35" s="150" t="str">
        <f>IF(AND(O35&lt;&gt;"",E35&gt;=0),E35,"")</f>
        <v/>
      </c>
    </row>
    <row r="36" spans="1:16" x14ac:dyDescent="0.25">
      <c r="A36" s="69">
        <f>IF(G36="a.",0,IF(G36="b.",1,IF(G36="c.",2,IF(G36="d.",3,IF(G36="e.",4,IF(G36="f.",5,IF(G36="g.",6,IF(G36="h.",7,IF(G36="i.",8,IF(G36="j.",9,""))))))))))</f>
        <v>1</v>
      </c>
      <c r="B36" s="89">
        <f t="shared" ref="B36:B37" si="8">B35</f>
        <v>2</v>
      </c>
      <c r="C36" s="83"/>
      <c r="D36" s="83"/>
      <c r="E36" s="89">
        <f>E35</f>
        <v>0</v>
      </c>
      <c r="F36" s="94" t="str">
        <f t="shared" si="7"/>
        <v>1.3</v>
      </c>
      <c r="G36" s="2" t="s">
        <v>7</v>
      </c>
      <c r="H36" s="1" t="s">
        <v>75</v>
      </c>
      <c r="I36" s="76">
        <f>IF(A36&lt;&gt;"",A36/B36*2,"")</f>
        <v>1</v>
      </c>
      <c r="J36" s="208"/>
      <c r="K36" s="473" t="str">
        <f>IF(J36&lt;&gt;"","x","")</f>
        <v/>
      </c>
      <c r="L36" s="124" t="str">
        <f>IF(J36="","",I36)</f>
        <v/>
      </c>
      <c r="M36" s="208"/>
      <c r="N36" s="473" t="str">
        <f>IF(M36&lt;&gt;"","x","")</f>
        <v/>
      </c>
      <c r="O36" s="484" t="str">
        <f>IF(M36="","",I36)</f>
        <v/>
      </c>
      <c r="P36" s="151" t="str">
        <f>IF(AND(O36&lt;&gt;"",E36&gt;=0),E36,"")</f>
        <v/>
      </c>
    </row>
    <row r="37" spans="1:16" x14ac:dyDescent="0.25">
      <c r="A37" s="69">
        <f>IF(G37="a.",0,IF(G37="b.",1,IF(G37="c.",2,IF(G37="d.",3,IF(G37="e.",4,IF(G37="f.",5,IF(G37="g.",6,IF(G37="h.",7,IF(G37="i.",8,IF(G37="j.",9,""))))))))))</f>
        <v>2</v>
      </c>
      <c r="B37" s="89">
        <f t="shared" si="8"/>
        <v>2</v>
      </c>
      <c r="C37" s="83"/>
      <c r="D37" s="83"/>
      <c r="E37" s="89">
        <f>E36</f>
        <v>0</v>
      </c>
      <c r="F37" s="94" t="str">
        <f t="shared" si="7"/>
        <v>1.3</v>
      </c>
      <c r="G37" s="2" t="s">
        <v>9</v>
      </c>
      <c r="H37" s="1" t="s">
        <v>74</v>
      </c>
      <c r="I37" s="76">
        <f>IF(A37&lt;&gt;"",A37/B37*2,"")</f>
        <v>2</v>
      </c>
      <c r="J37" s="411"/>
      <c r="K37" s="473" t="str">
        <f>IF(J37&lt;&gt;"","x","")</f>
        <v/>
      </c>
      <c r="L37" s="124" t="str">
        <f>IF(J37="","",I37)</f>
        <v/>
      </c>
      <c r="M37" s="411"/>
      <c r="N37" s="473" t="str">
        <f>IF(M37&lt;&gt;"","x","")</f>
        <v/>
      </c>
      <c r="O37" s="484" t="str">
        <f>IF(M37="","",I37)</f>
        <v/>
      </c>
      <c r="P37" s="151" t="str">
        <f>IF(AND(O37&lt;&gt;"",E37&gt;=0),E37,"")</f>
        <v/>
      </c>
    </row>
    <row r="38" spans="1:16" x14ac:dyDescent="0.25">
      <c r="A38" s="101"/>
      <c r="B38" s="101"/>
      <c r="C38" s="102"/>
      <c r="D38" s="102"/>
      <c r="E38" s="102"/>
      <c r="F38" s="94" t="str">
        <f t="shared" si="7"/>
        <v>1.3</v>
      </c>
      <c r="G38" s="125" t="str">
        <f>"odd. B "&amp;F38</f>
        <v>odd. B 1.3</v>
      </c>
      <c r="H38" s="126" t="s">
        <v>16</v>
      </c>
      <c r="I38" s="127"/>
      <c r="J38" s="127"/>
      <c r="K38" s="127"/>
      <c r="L38" s="128"/>
      <c r="M38" s="127"/>
      <c r="N38" s="127"/>
      <c r="O38" s="128"/>
      <c r="P38" s="129"/>
    </row>
    <row r="39" spans="1:16" x14ac:dyDescent="0.25">
      <c r="A39" s="109"/>
      <c r="B39" s="109"/>
      <c r="C39" s="109"/>
      <c r="D39" s="109"/>
      <c r="E39" s="109"/>
      <c r="F39" s="94" t="str">
        <f t="shared" si="7"/>
        <v>1.3</v>
      </c>
      <c r="G39" s="130"/>
      <c r="H39" s="474"/>
      <c r="I39" s="475"/>
      <c r="J39" s="475"/>
      <c r="K39" s="475"/>
      <c r="L39" s="475"/>
      <c r="M39" s="475"/>
      <c r="N39" s="475"/>
      <c r="O39" s="475"/>
      <c r="P39" s="476"/>
    </row>
    <row r="40" spans="1:16" x14ac:dyDescent="0.25">
      <c r="A40" s="16"/>
      <c r="B40" s="16"/>
      <c r="C40" s="90"/>
      <c r="D40" s="90"/>
      <c r="E40" s="90"/>
      <c r="F40" s="94" t="str">
        <f t="shared" si="7"/>
        <v>1.3</v>
      </c>
      <c r="G40" s="141" t="str">
        <f>"odd. C "&amp;F40</f>
        <v>odd. C 1.3</v>
      </c>
      <c r="H40" s="142" t="s">
        <v>17</v>
      </c>
      <c r="I40" s="143"/>
      <c r="J40" s="143"/>
      <c r="K40" s="143"/>
      <c r="L40" s="144"/>
      <c r="M40" s="143"/>
      <c r="N40" s="143"/>
      <c r="O40" s="144"/>
      <c r="P40" s="145"/>
    </row>
    <row r="41" spans="1:16" ht="15.75" thickBot="1" x14ac:dyDescent="0.3">
      <c r="A41" s="107"/>
      <c r="B41" s="107"/>
      <c r="C41" s="107"/>
      <c r="D41" s="107"/>
      <c r="E41" s="107"/>
      <c r="F41" s="94" t="str">
        <f t="shared" si="7"/>
        <v>1.3</v>
      </c>
      <c r="G41" s="146"/>
      <c r="H41" s="477"/>
      <c r="I41" s="478"/>
      <c r="J41" s="478"/>
      <c r="K41" s="478"/>
      <c r="L41" s="478"/>
      <c r="M41" s="478"/>
      <c r="N41" s="478"/>
      <c r="O41" s="478"/>
      <c r="P41" s="479"/>
    </row>
    <row r="42" spans="1:16" collapsed="1" x14ac:dyDescent="0.25">
      <c r="A42" s="72"/>
      <c r="B42" s="72"/>
      <c r="C42" s="86"/>
      <c r="D42" s="86"/>
      <c r="E42" s="86"/>
      <c r="F42" s="95">
        <v>4</v>
      </c>
      <c r="G42" s="13" t="s">
        <v>15</v>
      </c>
      <c r="H42" s="3" t="s">
        <v>73</v>
      </c>
      <c r="I42" s="7"/>
      <c r="J42" s="152" t="str">
        <f>$J$5</f>
        <v>současný stav</v>
      </c>
      <c r="K42" s="152"/>
      <c r="L42" s="120" t="str">
        <f>$L$5</f>
        <v>současný stav</v>
      </c>
      <c r="M42" s="152" t="str">
        <f>$M$5</f>
        <v>plánovaný stav</v>
      </c>
      <c r="N42" s="152"/>
      <c r="O42" s="485" t="str">
        <f>$O$5</f>
        <v>plánovaný stav</v>
      </c>
      <c r="P42" s="147" t="str">
        <f>$P$5</f>
        <v>pokrok</v>
      </c>
    </row>
    <row r="43" spans="1:16" x14ac:dyDescent="0.25">
      <c r="A43" s="73"/>
      <c r="B43" s="73"/>
      <c r="C43" s="87"/>
      <c r="D43" s="87"/>
      <c r="E43" s="87"/>
      <c r="F43" s="98" t="str">
        <f>G43</f>
        <v>1.4</v>
      </c>
      <c r="G43" s="70" t="str">
        <f>$G$2&amp;F42</f>
        <v>1.4</v>
      </c>
      <c r="H43" s="4" t="s">
        <v>72</v>
      </c>
      <c r="I43" s="12"/>
      <c r="J43" s="153" t="str">
        <f>$J$6</f>
        <v>výběr úrovně</v>
      </c>
      <c r="K43" s="153"/>
      <c r="L43" s="121" t="str">
        <f>$L$6</f>
        <v>bodové hodnocení</v>
      </c>
      <c r="M43" s="153" t="str">
        <f>$M$6</f>
        <v>výběr úrovně</v>
      </c>
      <c r="N43" s="153"/>
      <c r="O43" s="486" t="str">
        <f>$O$6</f>
        <v>bodové hodnocení</v>
      </c>
      <c r="P43" s="148" t="str">
        <f>$P$6</f>
        <v>bodové hodnocení</v>
      </c>
    </row>
    <row r="44" spans="1:16" ht="15.75" thickBot="1" x14ac:dyDescent="0.3">
      <c r="A44" s="74"/>
      <c r="B44" s="74"/>
      <c r="C44" s="91"/>
      <c r="D44" s="91"/>
      <c r="E44" s="91"/>
      <c r="F44" s="94" t="str">
        <f t="shared" ref="F44:F62" si="9">F43</f>
        <v>1.4</v>
      </c>
      <c r="G44" s="14"/>
      <c r="H44" s="15"/>
      <c r="I44" s="8"/>
      <c r="J44" s="154"/>
      <c r="K44" s="154"/>
      <c r="L44" s="122" t="str">
        <f>$L$7</f>
        <v>B</v>
      </c>
      <c r="M44" s="154"/>
      <c r="N44" s="154"/>
      <c r="O44" s="487"/>
      <c r="P44" s="149" t="str">
        <f>$P$7</f>
        <v>C</v>
      </c>
    </row>
    <row r="45" spans="1:16" x14ac:dyDescent="0.25">
      <c r="A45" s="69">
        <f>IF(G45="a.",0,IF(G45="b.",1,IF(G45="c.",2,IF(G45="d.",3,IF(G45="e.",4,IF(G45="f.",5,IF(G45="g.",6,IF(G45="h.",7,IF(G45="i.",8,IF(G45="j.",9,""))))))))))</f>
        <v>0</v>
      </c>
      <c r="B45" s="93">
        <f>MAX(A45:A48)</f>
        <v>2</v>
      </c>
      <c r="C45" s="88">
        <f>SUM(L45:L48)</f>
        <v>0</v>
      </c>
      <c r="D45" s="88">
        <f>SUM(O45:O48)</f>
        <v>0</v>
      </c>
      <c r="E45" s="88">
        <f>D45-C45</f>
        <v>0</v>
      </c>
      <c r="F45" s="94" t="str">
        <f t="shared" si="9"/>
        <v>1.4</v>
      </c>
      <c r="G45" s="2" t="s">
        <v>5</v>
      </c>
      <c r="H45" s="1" t="s">
        <v>71</v>
      </c>
      <c r="I45" s="76">
        <f>IF(A45&lt;&gt;"",A45/B45*2,"")</f>
        <v>0</v>
      </c>
      <c r="J45" s="412"/>
      <c r="K45" s="472" t="str">
        <f>IF(J45&lt;&gt;"","x","")</f>
        <v/>
      </c>
      <c r="L45" s="123" t="str">
        <f>IF(J45="","",I45)</f>
        <v/>
      </c>
      <c r="M45" s="207"/>
      <c r="N45" s="472" t="str">
        <f>IF(M45&lt;&gt;"","x","")</f>
        <v/>
      </c>
      <c r="O45" s="483" t="str">
        <f>IF(M45="","",I45)</f>
        <v/>
      </c>
      <c r="P45" s="150" t="str">
        <f>IF(AND(O45&lt;&gt;"",E45&gt;=0),E45,"")</f>
        <v/>
      </c>
    </row>
    <row r="46" spans="1:16" x14ac:dyDescent="0.25">
      <c r="A46" s="69">
        <f>IF(G46="a.",0,IF(G46="b.",1,IF(G46="c.",2,IF(G46="d.",3,IF(G46="e.",4,IF(G46="f.",5,IF(G46="g.",6,IF(G46="h.",7,IF(G46="i.",8,IF(G46="j.",9,""))))))))))</f>
        <v>1</v>
      </c>
      <c r="B46" s="89">
        <f t="shared" ref="B46:B47" si="10">B45</f>
        <v>2</v>
      </c>
      <c r="C46" s="83"/>
      <c r="D46" s="83"/>
      <c r="E46" s="89">
        <f>E45</f>
        <v>0</v>
      </c>
      <c r="F46" s="94" t="str">
        <f t="shared" si="9"/>
        <v>1.4</v>
      </c>
      <c r="G46" s="2" t="s">
        <v>7</v>
      </c>
      <c r="H46" s="1" t="s">
        <v>70</v>
      </c>
      <c r="I46" s="76">
        <f>IF(A46&lt;&gt;"",A46/B46*2,"")</f>
        <v>1</v>
      </c>
      <c r="J46" s="208"/>
      <c r="K46" s="473" t="str">
        <f>IF(J46&lt;&gt;"","x","")</f>
        <v/>
      </c>
      <c r="L46" s="124" t="str">
        <f>IF(J46="","",I46)</f>
        <v/>
      </c>
      <c r="M46" s="208"/>
      <c r="N46" s="473" t="str">
        <f>IF(M46&lt;&gt;"","x","")</f>
        <v/>
      </c>
      <c r="O46" s="484" t="str">
        <f>IF(M46="","",I46)</f>
        <v/>
      </c>
      <c r="P46" s="151" t="str">
        <f>IF(AND(O46&lt;&gt;"",E46&gt;=0),E46,"")</f>
        <v/>
      </c>
    </row>
    <row r="47" spans="1:16" x14ac:dyDescent="0.25">
      <c r="A47" s="69">
        <f>IF(G47="a.",0,IF(G47="b.",1,IF(G47="c.",2,IF(G47="d.",3,IF(G47="e.",4,IF(G47="f.",5,IF(G47="g.",6,IF(G47="h.",7,IF(G47="i.",8,IF(G47="j.",9,""))))))))))</f>
        <v>2</v>
      </c>
      <c r="B47" s="89">
        <f t="shared" si="10"/>
        <v>2</v>
      </c>
      <c r="C47" s="83"/>
      <c r="D47" s="83"/>
      <c r="E47" s="89">
        <f>E46</f>
        <v>0</v>
      </c>
      <c r="F47" s="94" t="str">
        <f t="shared" si="9"/>
        <v>1.4</v>
      </c>
      <c r="G47" s="2" t="s">
        <v>9</v>
      </c>
      <c r="H47" s="1" t="s">
        <v>69</v>
      </c>
      <c r="I47" s="76">
        <f>IF(A47&lt;&gt;"",A47/B47*2,"")</f>
        <v>2</v>
      </c>
      <c r="J47" s="208"/>
      <c r="K47" s="473" t="str">
        <f>IF(J47&lt;&gt;"","x","")</f>
        <v/>
      </c>
      <c r="L47" s="124" t="str">
        <f>IF(J47="","",I47)</f>
        <v/>
      </c>
      <c r="M47" s="411"/>
      <c r="N47" s="473" t="str">
        <f>IF(M47&lt;&gt;"","x","")</f>
        <v/>
      </c>
      <c r="O47" s="484" t="str">
        <f>IF(M47="","",I47)</f>
        <v/>
      </c>
      <c r="P47" s="151" t="str">
        <f>IF(AND(O47&lt;&gt;"",E47&gt;=0),E47,"")</f>
        <v/>
      </c>
    </row>
    <row r="48" spans="1:16" x14ac:dyDescent="0.25">
      <c r="A48" s="101"/>
      <c r="B48" s="101"/>
      <c r="C48" s="102"/>
      <c r="D48" s="102"/>
      <c r="E48" s="102"/>
      <c r="F48" s="94" t="str">
        <f t="shared" si="9"/>
        <v>1.4</v>
      </c>
      <c r="G48" s="125" t="str">
        <f>"odd. B "&amp;F48</f>
        <v>odd. B 1.4</v>
      </c>
      <c r="H48" s="126" t="s">
        <v>16</v>
      </c>
      <c r="I48" s="127"/>
      <c r="J48" s="127"/>
      <c r="K48" s="127"/>
      <c r="L48" s="128"/>
      <c r="M48" s="127"/>
      <c r="N48" s="127"/>
      <c r="O48" s="128"/>
      <c r="P48" s="129"/>
    </row>
    <row r="49" spans="1:16" x14ac:dyDescent="0.25">
      <c r="A49" s="109"/>
      <c r="B49" s="109"/>
      <c r="C49" s="109"/>
      <c r="D49" s="109"/>
      <c r="E49" s="109"/>
      <c r="F49" s="94" t="str">
        <f t="shared" si="9"/>
        <v>1.4</v>
      </c>
      <c r="G49" s="130"/>
      <c r="H49" s="474"/>
      <c r="I49" s="475"/>
      <c r="J49" s="475"/>
      <c r="K49" s="475"/>
      <c r="L49" s="475"/>
      <c r="M49" s="475"/>
      <c r="N49" s="475"/>
      <c r="O49" s="475"/>
      <c r="P49" s="476"/>
    </row>
    <row r="50" spans="1:16" x14ac:dyDescent="0.25">
      <c r="A50" s="16"/>
      <c r="B50" s="16"/>
      <c r="C50" s="90"/>
      <c r="D50" s="90"/>
      <c r="E50" s="90"/>
      <c r="F50" s="94" t="str">
        <f t="shared" si="9"/>
        <v>1.4</v>
      </c>
      <c r="G50" s="141" t="str">
        <f>"odd. C "&amp;F50</f>
        <v>odd. C 1.4</v>
      </c>
      <c r="H50" s="142" t="s">
        <v>17</v>
      </c>
      <c r="I50" s="143"/>
      <c r="J50" s="143"/>
      <c r="K50" s="143"/>
      <c r="L50" s="144"/>
      <c r="M50" s="143"/>
      <c r="N50" s="143"/>
      <c r="O50" s="144"/>
      <c r="P50" s="145"/>
    </row>
    <row r="51" spans="1:16" ht="15.75" thickBot="1" x14ac:dyDescent="0.3">
      <c r="A51" s="107"/>
      <c r="B51" s="107"/>
      <c r="C51" s="107"/>
      <c r="D51" s="107"/>
      <c r="E51" s="107"/>
      <c r="F51" s="94" t="str">
        <f t="shared" si="9"/>
        <v>1.4</v>
      </c>
      <c r="G51" s="146"/>
      <c r="H51" s="477"/>
      <c r="I51" s="478"/>
      <c r="J51" s="478"/>
      <c r="K51" s="478"/>
      <c r="L51" s="478"/>
      <c r="M51" s="478"/>
      <c r="N51" s="478"/>
      <c r="O51" s="478"/>
      <c r="P51" s="479"/>
    </row>
    <row r="52" spans="1:16" collapsed="1" x14ac:dyDescent="0.25">
      <c r="A52" s="72"/>
      <c r="B52" s="72"/>
      <c r="C52" s="86"/>
      <c r="D52" s="86"/>
      <c r="E52" s="86"/>
      <c r="F52" s="95">
        <v>5</v>
      </c>
      <c r="G52" s="13" t="s">
        <v>15</v>
      </c>
      <c r="H52" s="3" t="s">
        <v>68</v>
      </c>
      <c r="I52" s="7"/>
      <c r="J52" s="152" t="str">
        <f>$J$5</f>
        <v>současný stav</v>
      </c>
      <c r="K52" s="152"/>
      <c r="L52" s="120" t="str">
        <f>$L$5</f>
        <v>současný stav</v>
      </c>
      <c r="M52" s="152" t="str">
        <f>$M$5</f>
        <v>plánovaný stav</v>
      </c>
      <c r="N52" s="152"/>
      <c r="O52" s="485" t="str">
        <f>$O$5</f>
        <v>plánovaný stav</v>
      </c>
      <c r="P52" s="147" t="str">
        <f>$P$5</f>
        <v>pokrok</v>
      </c>
    </row>
    <row r="53" spans="1:16" x14ac:dyDescent="0.25">
      <c r="A53" s="73"/>
      <c r="B53" s="73"/>
      <c r="C53" s="87"/>
      <c r="D53" s="87"/>
      <c r="E53" s="87"/>
      <c r="F53" s="98" t="str">
        <f>G53</f>
        <v>1.5</v>
      </c>
      <c r="G53" s="70" t="str">
        <f>$G$2&amp;F52</f>
        <v>1.5</v>
      </c>
      <c r="H53" s="4" t="s">
        <v>322</v>
      </c>
      <c r="I53" s="12"/>
      <c r="J53" s="153" t="str">
        <f>$J$6</f>
        <v>výběr úrovně</v>
      </c>
      <c r="K53" s="153"/>
      <c r="L53" s="121" t="str">
        <f>$L$6</f>
        <v>bodové hodnocení</v>
      </c>
      <c r="M53" s="153" t="str">
        <f>$M$6</f>
        <v>výběr úrovně</v>
      </c>
      <c r="N53" s="153"/>
      <c r="O53" s="486" t="str">
        <f>$O$6</f>
        <v>bodové hodnocení</v>
      </c>
      <c r="P53" s="148" t="str">
        <f>$P$6</f>
        <v>bodové hodnocení</v>
      </c>
    </row>
    <row r="54" spans="1:16" ht="15.75" thickBot="1" x14ac:dyDescent="0.3">
      <c r="A54" s="74"/>
      <c r="B54" s="74"/>
      <c r="C54" s="91"/>
      <c r="D54" s="91"/>
      <c r="E54" s="91"/>
      <c r="F54" s="94" t="str">
        <f t="shared" si="9"/>
        <v>1.5</v>
      </c>
      <c r="G54" s="14"/>
      <c r="H54" s="15"/>
      <c r="I54" s="8"/>
      <c r="J54" s="154"/>
      <c r="K54" s="154"/>
      <c r="L54" s="122" t="str">
        <f>$L$7</f>
        <v>B</v>
      </c>
      <c r="M54" s="154"/>
      <c r="N54" s="154"/>
      <c r="O54" s="487"/>
      <c r="P54" s="149" t="str">
        <f>$P$7</f>
        <v>C</v>
      </c>
    </row>
    <row r="55" spans="1:16" x14ac:dyDescent="0.25">
      <c r="A55" s="69">
        <f>IF(G55="a.",0,IF(G55="b.",1,IF(G55="c.",2,IF(G55="d.",3,IF(G55="e.",4,IF(G55="f.",5,IF(G55="g.",6,IF(G55="h.",7,IF(G55="i.",8,IF(G55="j.",9,""))))))))))</f>
        <v>0</v>
      </c>
      <c r="B55" s="93">
        <f>MAX(A55:A59)</f>
        <v>3</v>
      </c>
      <c r="C55" s="88">
        <f>SUM(L55:L59)</f>
        <v>0</v>
      </c>
      <c r="D55" s="88">
        <f>SUM(O55:O59)</f>
        <v>0</v>
      </c>
      <c r="E55" s="88">
        <f>D55-C55</f>
        <v>0</v>
      </c>
      <c r="F55" s="94" t="str">
        <f t="shared" si="9"/>
        <v>1.5</v>
      </c>
      <c r="G55" s="2" t="s">
        <v>5</v>
      </c>
      <c r="H55" s="1" t="s">
        <v>67</v>
      </c>
      <c r="I55" s="76">
        <f>IF(A55&lt;&gt;"",A55/B55*2,"")</f>
        <v>0</v>
      </c>
      <c r="J55" s="207"/>
      <c r="K55" s="472" t="str">
        <f>IF(J55&lt;&gt;"","x","")</f>
        <v/>
      </c>
      <c r="L55" s="123" t="str">
        <f>IF(J55="","",I55)</f>
        <v/>
      </c>
      <c r="M55" s="207"/>
      <c r="N55" s="472" t="str">
        <f>IF(M55&lt;&gt;"","x","")</f>
        <v/>
      </c>
      <c r="O55" s="483" t="str">
        <f>IF(M55="","",I55)</f>
        <v/>
      </c>
      <c r="P55" s="150" t="str">
        <f>IF(AND(O55&lt;&gt;"",E55&gt;=0),E55,"")</f>
        <v/>
      </c>
    </row>
    <row r="56" spans="1:16" x14ac:dyDescent="0.25">
      <c r="A56" s="69">
        <f>IF(G56="a.",0,IF(G56="b.",1,IF(G56="c.",2,IF(G56="d.",3,IF(G56="e.",4,IF(G56="f.",5,IF(G56="g.",6,IF(G56="h.",7,IF(G56="i.",8,IF(G56="j.",9,""))))))))))</f>
        <v>1</v>
      </c>
      <c r="B56" s="89">
        <f t="shared" ref="B56" si="11">B55</f>
        <v>3</v>
      </c>
      <c r="C56" s="83"/>
      <c r="D56" s="83"/>
      <c r="E56" s="89">
        <f>E55</f>
        <v>0</v>
      </c>
      <c r="F56" s="94" t="str">
        <f t="shared" si="9"/>
        <v>1.5</v>
      </c>
      <c r="G56" s="2" t="s">
        <v>7</v>
      </c>
      <c r="H56" s="1" t="s">
        <v>66</v>
      </c>
      <c r="I56" s="76">
        <f>IF(A56&lt;&gt;"",A56/B56*2,"")</f>
        <v>0.66666666666666663</v>
      </c>
      <c r="J56" s="411"/>
      <c r="K56" s="473" t="str">
        <f>IF(J56&lt;&gt;"","x","")</f>
        <v/>
      </c>
      <c r="L56" s="124" t="str">
        <f>IF(J56="","",I56)</f>
        <v/>
      </c>
      <c r="M56" s="208"/>
      <c r="N56" s="473" t="str">
        <f>IF(M56&lt;&gt;"","x","")</f>
        <v/>
      </c>
      <c r="O56" s="484" t="str">
        <f>IF(M56="","",I56)</f>
        <v/>
      </c>
      <c r="P56" s="151" t="str">
        <f>IF(AND(O56&lt;&gt;"",E56&gt;=0),E56,"")</f>
        <v/>
      </c>
    </row>
    <row r="57" spans="1:16" x14ac:dyDescent="0.25">
      <c r="A57" s="69">
        <f>IF(G57="a.",0,IF(G57="b.",1,IF(G57="c.",2,IF(G57="d.",3,IF(G57="e.",4,IF(G57="f.",5,IF(G57="g.",6,IF(G57="h.",7,IF(G57="i.",8,IF(G57="j.",9,""))))))))))</f>
        <v>2</v>
      </c>
      <c r="B57" s="89">
        <f>B55</f>
        <v>3</v>
      </c>
      <c r="C57" s="83"/>
      <c r="D57" s="83"/>
      <c r="E57" s="89">
        <f>E55</f>
        <v>0</v>
      </c>
      <c r="F57" s="94" t="str">
        <f t="shared" si="9"/>
        <v>1.5</v>
      </c>
      <c r="G57" s="2" t="s">
        <v>9</v>
      </c>
      <c r="H57" s="1" t="s">
        <v>63</v>
      </c>
      <c r="I57" s="76">
        <f>IF(A57&lt;&gt;"",A57/B57*2,"")</f>
        <v>1.3333333333333333</v>
      </c>
      <c r="J57" s="208"/>
      <c r="K57" s="473" t="str">
        <f>IF(J57&lt;&gt;"","x","")</f>
        <v/>
      </c>
      <c r="L57" s="124" t="str">
        <f>IF(J57="","",I57)</f>
        <v/>
      </c>
      <c r="M57" s="208"/>
      <c r="N57" s="473" t="str">
        <f>IF(M57&lt;&gt;"","x","")</f>
        <v/>
      </c>
      <c r="O57" s="484" t="str">
        <f>IF(M57="","",I57)</f>
        <v/>
      </c>
      <c r="P57" s="151" t="str">
        <f>IF(AND(O57&lt;&gt;"",E57&gt;=0),E57,"")</f>
        <v/>
      </c>
    </row>
    <row r="58" spans="1:16" x14ac:dyDescent="0.25">
      <c r="A58" s="69">
        <f>IF(G58="a.",0,IF(G58="b.",1,IF(G58="c.",2,IF(G58="d.",3,IF(G58="e.",4,IF(G58="f.",5,IF(G58="g.",6,IF(G58="h.",7,IF(G58="i.",8,IF(G58="j.",9,""))))))))))</f>
        <v>3</v>
      </c>
      <c r="B58" s="89">
        <f>B56</f>
        <v>3</v>
      </c>
      <c r="C58" s="83"/>
      <c r="D58" s="83"/>
      <c r="E58" s="89">
        <f>E56</f>
        <v>0</v>
      </c>
      <c r="F58" s="94" t="str">
        <f t="shared" si="9"/>
        <v>1.5</v>
      </c>
      <c r="G58" s="2" t="s">
        <v>61</v>
      </c>
      <c r="H58" s="1" t="s">
        <v>62</v>
      </c>
      <c r="I58" s="76">
        <f>IF(A58&lt;&gt;"",A58/B58*2,"")</f>
        <v>2</v>
      </c>
      <c r="J58" s="208"/>
      <c r="K58" s="473" t="str">
        <f>IF(J58&lt;&gt;"","x","")</f>
        <v/>
      </c>
      <c r="L58" s="124" t="str">
        <f>IF(J58="","",I58)</f>
        <v/>
      </c>
      <c r="M58" s="411"/>
      <c r="N58" s="473" t="str">
        <f>IF(M58&lt;&gt;"","x","")</f>
        <v/>
      </c>
      <c r="O58" s="484" t="str">
        <f>IF(M58="","",I58)</f>
        <v/>
      </c>
      <c r="P58" s="151" t="str">
        <f>IF(AND(O58&lt;&gt;"",E58&gt;=0),E58,"")</f>
        <v/>
      </c>
    </row>
    <row r="59" spans="1:16" x14ac:dyDescent="0.25">
      <c r="A59" s="101"/>
      <c r="B59" s="101"/>
      <c r="C59" s="102"/>
      <c r="D59" s="102"/>
      <c r="E59" s="102"/>
      <c r="F59" s="94" t="str">
        <f t="shared" si="9"/>
        <v>1.5</v>
      </c>
      <c r="G59" s="125" t="str">
        <f>"odd. B "&amp;F59</f>
        <v>odd. B 1.5</v>
      </c>
      <c r="H59" s="126" t="s">
        <v>16</v>
      </c>
      <c r="I59" s="127"/>
      <c r="J59" s="127"/>
      <c r="K59" s="127"/>
      <c r="L59" s="128"/>
      <c r="M59" s="127"/>
      <c r="N59" s="127"/>
      <c r="O59" s="128"/>
      <c r="P59" s="129"/>
    </row>
    <row r="60" spans="1:16" x14ac:dyDescent="0.25">
      <c r="A60" s="109"/>
      <c r="B60" s="109"/>
      <c r="C60" s="109"/>
      <c r="D60" s="109"/>
      <c r="E60" s="109"/>
      <c r="F60" s="94" t="str">
        <f t="shared" si="9"/>
        <v>1.5</v>
      </c>
      <c r="G60" s="130"/>
      <c r="H60" s="474"/>
      <c r="I60" s="475"/>
      <c r="J60" s="475"/>
      <c r="K60" s="475"/>
      <c r="L60" s="475"/>
      <c r="M60" s="475"/>
      <c r="N60" s="475"/>
      <c r="O60" s="475"/>
      <c r="P60" s="476"/>
    </row>
    <row r="61" spans="1:16" x14ac:dyDescent="0.25">
      <c r="A61" s="16"/>
      <c r="B61" s="16"/>
      <c r="C61" s="90"/>
      <c r="D61" s="90"/>
      <c r="E61" s="90"/>
      <c r="F61" s="94" t="str">
        <f t="shared" si="9"/>
        <v>1.5</v>
      </c>
      <c r="G61" s="141" t="str">
        <f>"odd. C "&amp;F61</f>
        <v>odd. C 1.5</v>
      </c>
      <c r="H61" s="142" t="s">
        <v>17</v>
      </c>
      <c r="I61" s="143"/>
      <c r="J61" s="143"/>
      <c r="K61" s="143"/>
      <c r="L61" s="144"/>
      <c r="M61" s="143"/>
      <c r="N61" s="143"/>
      <c r="O61" s="144"/>
      <c r="P61" s="145"/>
    </row>
    <row r="62" spans="1:16" ht="15.75" thickBot="1" x14ac:dyDescent="0.3">
      <c r="A62" s="107"/>
      <c r="B62" s="107"/>
      <c r="C62" s="107"/>
      <c r="D62" s="107"/>
      <c r="E62" s="107"/>
      <c r="F62" s="94" t="str">
        <f t="shared" si="9"/>
        <v>1.5</v>
      </c>
      <c r="G62" s="146"/>
      <c r="H62" s="477"/>
      <c r="I62" s="478"/>
      <c r="J62" s="478"/>
      <c r="K62" s="478"/>
      <c r="L62" s="478"/>
      <c r="M62" s="478"/>
      <c r="N62" s="478"/>
      <c r="O62" s="478"/>
      <c r="P62" s="479"/>
    </row>
    <row r="63" spans="1:16" collapsed="1" x14ac:dyDescent="0.25">
      <c r="A63" s="72"/>
      <c r="B63" s="72"/>
      <c r="C63" s="86"/>
      <c r="D63" s="86"/>
      <c r="E63" s="86"/>
      <c r="F63" s="95">
        <v>6</v>
      </c>
      <c r="G63" s="13" t="s">
        <v>15</v>
      </c>
      <c r="H63" s="3" t="s">
        <v>65</v>
      </c>
      <c r="I63" s="7"/>
      <c r="J63" s="152" t="str">
        <f>$J$5</f>
        <v>současný stav</v>
      </c>
      <c r="K63" s="152"/>
      <c r="L63" s="120" t="str">
        <f>$L$5</f>
        <v>současný stav</v>
      </c>
      <c r="M63" s="152" t="str">
        <f>$M$5</f>
        <v>plánovaný stav</v>
      </c>
      <c r="N63" s="152"/>
      <c r="O63" s="485" t="str">
        <f>$O$5</f>
        <v>plánovaný stav</v>
      </c>
      <c r="P63" s="147" t="str">
        <f>$P$5</f>
        <v>pokrok</v>
      </c>
    </row>
    <row r="64" spans="1:16" x14ac:dyDescent="0.25">
      <c r="A64" s="73"/>
      <c r="B64" s="73"/>
      <c r="C64" s="87"/>
      <c r="D64" s="87"/>
      <c r="E64" s="87"/>
      <c r="F64" s="98" t="str">
        <f>G64</f>
        <v>1.6</v>
      </c>
      <c r="G64" s="70" t="str">
        <f>$G$2&amp;F63</f>
        <v>1.6</v>
      </c>
      <c r="H64" s="4" t="s">
        <v>323</v>
      </c>
      <c r="I64" s="12"/>
      <c r="J64" s="153" t="str">
        <f>$J$6</f>
        <v>výběr úrovně</v>
      </c>
      <c r="K64" s="153"/>
      <c r="L64" s="121" t="str">
        <f>$L$6</f>
        <v>bodové hodnocení</v>
      </c>
      <c r="M64" s="153" t="str">
        <f>$M$6</f>
        <v>výběr úrovně</v>
      </c>
      <c r="N64" s="153"/>
      <c r="O64" s="486" t="str">
        <f>$O$6</f>
        <v>bodové hodnocení</v>
      </c>
      <c r="P64" s="148" t="str">
        <f>$P$6</f>
        <v>bodové hodnocení</v>
      </c>
    </row>
    <row r="65" spans="1:16" ht="15.75" thickBot="1" x14ac:dyDescent="0.3">
      <c r="A65" s="74"/>
      <c r="B65" s="74"/>
      <c r="C65" s="91"/>
      <c r="D65" s="91"/>
      <c r="E65" s="91"/>
      <c r="F65" s="94" t="str">
        <f t="shared" ref="F65:F73" si="12">F64</f>
        <v>1.6</v>
      </c>
      <c r="G65" s="14"/>
      <c r="H65" s="15"/>
      <c r="I65" s="8"/>
      <c r="J65" s="154"/>
      <c r="K65" s="154"/>
      <c r="L65" s="122" t="str">
        <f>$L$7</f>
        <v>B</v>
      </c>
      <c r="M65" s="154"/>
      <c r="N65" s="154"/>
      <c r="O65" s="487"/>
      <c r="P65" s="149" t="str">
        <f>$P$7</f>
        <v>C</v>
      </c>
    </row>
    <row r="66" spans="1:16" x14ac:dyDescent="0.25">
      <c r="A66" s="69">
        <f>IF(G66="a.",0,IF(G66="b.",1,IF(G66="c.",2,IF(G66="d.",3,IF(G66="e.",4,IF(G66="f.",5,IF(G66="g.",6,IF(G66="h.",7,IF(G66="i.",8,IF(G66="j.",9,""))))))))))</f>
        <v>0</v>
      </c>
      <c r="B66" s="93">
        <f>MAX(A66:A70)</f>
        <v>3</v>
      </c>
      <c r="C66" s="88">
        <f>SUM(L66:L70)</f>
        <v>0</v>
      </c>
      <c r="D66" s="88">
        <f>SUM(O66:O70)</f>
        <v>0</v>
      </c>
      <c r="E66" s="88">
        <f>D66-C66</f>
        <v>0</v>
      </c>
      <c r="F66" s="94" t="str">
        <f t="shared" si="12"/>
        <v>1.6</v>
      </c>
      <c r="G66" s="2" t="s">
        <v>5</v>
      </c>
      <c r="H66" s="1" t="s">
        <v>64</v>
      </c>
      <c r="I66" s="76">
        <f>IF(A66&lt;&gt;"",A66/B66*2,"")</f>
        <v>0</v>
      </c>
      <c r="J66" s="412"/>
      <c r="K66" s="472" t="str">
        <f>IF(J66&lt;&gt;"","x","")</f>
        <v/>
      </c>
      <c r="L66" s="123" t="str">
        <f>IF(J66="","",I66)</f>
        <v/>
      </c>
      <c r="M66" s="412"/>
      <c r="N66" s="472" t="str">
        <f>IF(M66&lt;&gt;"","x","")</f>
        <v/>
      </c>
      <c r="O66" s="483" t="str">
        <f>IF(M66="","",I66)</f>
        <v/>
      </c>
      <c r="P66" s="150" t="str">
        <f>IF(AND(O66&lt;&gt;"",E66&gt;=0),E66,"")</f>
        <v/>
      </c>
    </row>
    <row r="67" spans="1:16" x14ac:dyDescent="0.25">
      <c r="A67" s="69">
        <f>IF(G67="a.",0,IF(G67="b.",1,IF(G67="c.",2,IF(G67="d.",3,IF(G67="e.",4,IF(G67="f.",5,IF(G67="g.",6,IF(G67="h.",7,IF(G67="i.",8,IF(G67="j.",9,""))))))))))</f>
        <v>1</v>
      </c>
      <c r="B67" s="89">
        <f t="shared" ref="B67" si="13">B66</f>
        <v>3</v>
      </c>
      <c r="C67" s="83"/>
      <c r="D67" s="83"/>
      <c r="E67" s="89">
        <f>E66</f>
        <v>0</v>
      </c>
      <c r="F67" s="94" t="str">
        <f t="shared" si="12"/>
        <v>1.6</v>
      </c>
      <c r="G67" s="2" t="s">
        <v>7</v>
      </c>
      <c r="H67" s="1" t="s">
        <v>63</v>
      </c>
      <c r="I67" s="76">
        <f>IF(A67&lt;&gt;"",A67/B67*2,"")</f>
        <v>0.66666666666666663</v>
      </c>
      <c r="J67" s="208"/>
      <c r="K67" s="473" t="str">
        <f>IF(J67&lt;&gt;"","x","")</f>
        <v/>
      </c>
      <c r="L67" s="124" t="str">
        <f>IF(J67="","",I67)</f>
        <v/>
      </c>
      <c r="M67" s="208"/>
      <c r="N67" s="473" t="str">
        <f>IF(M67&lt;&gt;"","x","")</f>
        <v/>
      </c>
      <c r="O67" s="484" t="str">
        <f>IF(M67="","",I67)</f>
        <v/>
      </c>
      <c r="P67" s="151" t="str">
        <f>IF(AND(O67&lt;&gt;"",E67&gt;=0),E67,"")</f>
        <v/>
      </c>
    </row>
    <row r="68" spans="1:16" x14ac:dyDescent="0.25">
      <c r="A68" s="69">
        <f>IF(G68="a.",0,IF(G68="b.",1,IF(G68="c.",2,IF(G68="d.",3,IF(G68="e.",4,IF(G68="f.",5,IF(G68="g.",6,IF(G68="h.",7,IF(G68="i.",8,IF(G68="j.",9,""))))))))))</f>
        <v>2</v>
      </c>
      <c r="B68" s="89">
        <f>B66</f>
        <v>3</v>
      </c>
      <c r="C68" s="83"/>
      <c r="D68" s="83"/>
      <c r="E68" s="89">
        <f>E66</f>
        <v>0</v>
      </c>
      <c r="F68" s="94" t="str">
        <f t="shared" si="12"/>
        <v>1.6</v>
      </c>
      <c r="G68" s="2" t="s">
        <v>9</v>
      </c>
      <c r="H68" s="1" t="s">
        <v>62</v>
      </c>
      <c r="I68" s="76">
        <f>IF(A68&lt;&gt;"",A68/B68*2,"")</f>
        <v>1.3333333333333333</v>
      </c>
      <c r="J68" s="208"/>
      <c r="K68" s="473" t="str">
        <f>IF(J68&lt;&gt;"","x","")</f>
        <v/>
      </c>
      <c r="L68" s="124" t="str">
        <f>IF(J68="","",I68)</f>
        <v/>
      </c>
      <c r="M68" s="208"/>
      <c r="N68" s="473" t="str">
        <f>IF(M68&lt;&gt;"","x","")</f>
        <v/>
      </c>
      <c r="O68" s="484" t="str">
        <f>IF(M68="","",I68)</f>
        <v/>
      </c>
      <c r="P68" s="151" t="str">
        <f>IF(AND(O68&lt;&gt;"",E68&gt;=0),E68,"")</f>
        <v/>
      </c>
    </row>
    <row r="69" spans="1:16" x14ac:dyDescent="0.25">
      <c r="A69" s="69">
        <f>IF(G69="a.",0,IF(G69="b.",1,IF(G69="c.",2,IF(G69="d.",3,IF(G69="e.",4,IF(G69="f.",5,IF(G69="g.",6,IF(G69="h.",7,IF(G69="i.",8,IF(G69="j.",9,""))))))))))</f>
        <v>3</v>
      </c>
      <c r="B69" s="89">
        <f>B67</f>
        <v>3</v>
      </c>
      <c r="C69" s="83"/>
      <c r="D69" s="83"/>
      <c r="E69" s="89">
        <f>E67</f>
        <v>0</v>
      </c>
      <c r="F69" s="94" t="str">
        <f t="shared" si="12"/>
        <v>1.6</v>
      </c>
      <c r="G69" s="2" t="s">
        <v>61</v>
      </c>
      <c r="H69" s="1" t="s">
        <v>60</v>
      </c>
      <c r="I69" s="76">
        <f>IF(A69&lt;&gt;"",A69/B69*2,"")</f>
        <v>2</v>
      </c>
      <c r="J69" s="208"/>
      <c r="K69" s="473" t="str">
        <f>IF(J69&lt;&gt;"","x","")</f>
        <v/>
      </c>
      <c r="L69" s="124" t="str">
        <f>IF(J69="","",I69)</f>
        <v/>
      </c>
      <c r="M69" s="208"/>
      <c r="N69" s="473" t="str">
        <f>IF(M69&lt;&gt;"","x","")</f>
        <v/>
      </c>
      <c r="O69" s="484" t="str">
        <f>IF(M69="","",I69)</f>
        <v/>
      </c>
      <c r="P69" s="151" t="str">
        <f>IF(AND(O69&lt;&gt;"",E69&gt;=0),E69,"")</f>
        <v/>
      </c>
    </row>
    <row r="70" spans="1:16" x14ac:dyDescent="0.25">
      <c r="A70" s="101"/>
      <c r="B70" s="101"/>
      <c r="C70" s="102"/>
      <c r="D70" s="102"/>
      <c r="E70" s="102"/>
      <c r="F70" s="94" t="str">
        <f t="shared" si="12"/>
        <v>1.6</v>
      </c>
      <c r="G70" s="125" t="str">
        <f>"odd. B "&amp;F70</f>
        <v>odd. B 1.6</v>
      </c>
      <c r="H70" s="126" t="s">
        <v>16</v>
      </c>
      <c r="I70" s="127"/>
      <c r="J70" s="127"/>
      <c r="K70" s="127"/>
      <c r="L70" s="128"/>
      <c r="M70" s="127"/>
      <c r="N70" s="127"/>
      <c r="O70" s="128"/>
      <c r="P70" s="129"/>
    </row>
    <row r="71" spans="1:16" x14ac:dyDescent="0.25">
      <c r="A71" s="109"/>
      <c r="B71" s="109"/>
      <c r="C71" s="109"/>
      <c r="D71" s="109"/>
      <c r="E71" s="109"/>
      <c r="F71" s="94" t="str">
        <f t="shared" si="12"/>
        <v>1.6</v>
      </c>
      <c r="G71" s="130"/>
      <c r="H71" s="474"/>
      <c r="I71" s="475"/>
      <c r="J71" s="475"/>
      <c r="K71" s="475"/>
      <c r="L71" s="475"/>
      <c r="M71" s="475"/>
      <c r="N71" s="475"/>
      <c r="O71" s="475"/>
      <c r="P71" s="476"/>
    </row>
    <row r="72" spans="1:16" x14ac:dyDescent="0.25">
      <c r="A72" s="16"/>
      <c r="B72" s="16"/>
      <c r="C72" s="90"/>
      <c r="D72" s="90"/>
      <c r="E72" s="90"/>
      <c r="F72" s="94" t="str">
        <f t="shared" si="12"/>
        <v>1.6</v>
      </c>
      <c r="G72" s="141" t="str">
        <f>"odd. C "&amp;F72</f>
        <v>odd. C 1.6</v>
      </c>
      <c r="H72" s="142" t="s">
        <v>17</v>
      </c>
      <c r="I72" s="143"/>
      <c r="J72" s="143"/>
      <c r="K72" s="143"/>
      <c r="L72" s="144"/>
      <c r="M72" s="143"/>
      <c r="N72" s="143"/>
      <c r="O72" s="144"/>
      <c r="P72" s="145"/>
    </row>
    <row r="73" spans="1:16" ht="15.75" thickBot="1" x14ac:dyDescent="0.3">
      <c r="A73" s="107"/>
      <c r="B73" s="107"/>
      <c r="C73" s="107"/>
      <c r="D73" s="107"/>
      <c r="E73" s="107"/>
      <c r="F73" s="94" t="str">
        <f t="shared" si="12"/>
        <v>1.6</v>
      </c>
      <c r="G73" s="146"/>
      <c r="H73" s="477"/>
      <c r="I73" s="478"/>
      <c r="J73" s="478"/>
      <c r="K73" s="478"/>
      <c r="L73" s="478"/>
      <c r="M73" s="478"/>
      <c r="N73" s="478"/>
      <c r="O73" s="478"/>
      <c r="P73" s="479"/>
    </row>
    <row r="74" spans="1:16" collapsed="1" x14ac:dyDescent="0.25">
      <c r="A74" s="72"/>
      <c r="B74" s="72"/>
      <c r="C74" s="86"/>
      <c r="D74" s="86"/>
      <c r="E74" s="86"/>
      <c r="F74" s="95">
        <v>7</v>
      </c>
      <c r="G74" s="13" t="s">
        <v>15</v>
      </c>
      <c r="H74" s="3" t="s">
        <v>59</v>
      </c>
      <c r="I74" s="7"/>
      <c r="J74" s="152" t="str">
        <f>$J$5</f>
        <v>současný stav</v>
      </c>
      <c r="K74" s="152"/>
      <c r="L74" s="120" t="str">
        <f>$L$5</f>
        <v>současný stav</v>
      </c>
      <c r="M74" s="152" t="str">
        <f>$M$5</f>
        <v>plánovaný stav</v>
      </c>
      <c r="N74" s="152"/>
      <c r="O74" s="485" t="str">
        <f>$O$5</f>
        <v>plánovaný stav</v>
      </c>
      <c r="P74" s="147" t="str">
        <f>$P$5</f>
        <v>pokrok</v>
      </c>
    </row>
    <row r="75" spans="1:16" x14ac:dyDescent="0.25">
      <c r="A75" s="73"/>
      <c r="B75" s="73"/>
      <c r="C75" s="87"/>
      <c r="D75" s="87"/>
      <c r="E75" s="87"/>
      <c r="F75" s="98" t="str">
        <f>G75</f>
        <v>1.7</v>
      </c>
      <c r="G75" s="70" t="str">
        <f>$G$2&amp;F74</f>
        <v>1.7</v>
      </c>
      <c r="H75" s="4" t="s">
        <v>324</v>
      </c>
      <c r="I75" s="12"/>
      <c r="J75" s="153" t="str">
        <f>$J$6</f>
        <v>výběr úrovně</v>
      </c>
      <c r="K75" s="153"/>
      <c r="L75" s="121" t="str">
        <f>$L$6</f>
        <v>bodové hodnocení</v>
      </c>
      <c r="M75" s="153" t="str">
        <f>$M$6</f>
        <v>výběr úrovně</v>
      </c>
      <c r="N75" s="153"/>
      <c r="O75" s="486" t="str">
        <f>$O$6</f>
        <v>bodové hodnocení</v>
      </c>
      <c r="P75" s="148" t="str">
        <f>$P$6</f>
        <v>bodové hodnocení</v>
      </c>
    </row>
    <row r="76" spans="1:16" ht="15.75" thickBot="1" x14ac:dyDescent="0.3">
      <c r="A76" s="74"/>
      <c r="B76" s="74"/>
      <c r="C76" s="91"/>
      <c r="D76" s="91"/>
      <c r="E76" s="91"/>
      <c r="F76" s="94" t="str">
        <f t="shared" ref="F76:F83" si="14">F75</f>
        <v>1.7</v>
      </c>
      <c r="G76" s="14"/>
      <c r="H76" s="15"/>
      <c r="I76" s="8"/>
      <c r="J76" s="154"/>
      <c r="K76" s="154"/>
      <c r="L76" s="122" t="str">
        <f>$L$7</f>
        <v>B</v>
      </c>
      <c r="M76" s="154"/>
      <c r="N76" s="154"/>
      <c r="O76" s="487"/>
      <c r="P76" s="149" t="str">
        <f>$P$7</f>
        <v>C</v>
      </c>
    </row>
    <row r="77" spans="1:16" x14ac:dyDescent="0.25">
      <c r="A77" s="69">
        <f>IF(G77="a.",0,IF(G77="b.",1,IF(G77="c.",2,IF(G77="d.",3,IF(G77="e.",4,IF(G77="f.",5,IF(G77="g.",6,IF(G77="h.",7,IF(G77="i.",8,IF(G77="j.",9,""))))))))))</f>
        <v>0</v>
      </c>
      <c r="B77" s="93">
        <f>MAX(A77:A80)</f>
        <v>2</v>
      </c>
      <c r="C77" s="88">
        <f>SUM(L77:L80)</f>
        <v>0</v>
      </c>
      <c r="D77" s="88">
        <f>SUM(O77:O80)</f>
        <v>0</v>
      </c>
      <c r="E77" s="88">
        <f>D77-C77</f>
        <v>0</v>
      </c>
      <c r="F77" s="94" t="str">
        <f t="shared" si="14"/>
        <v>1.7</v>
      </c>
      <c r="G77" s="2" t="s">
        <v>5</v>
      </c>
      <c r="H77" s="1" t="s">
        <v>58</v>
      </c>
      <c r="I77" s="76">
        <f>IF(A77&lt;&gt;"",A77/B77*2,"")</f>
        <v>0</v>
      </c>
      <c r="J77" s="412"/>
      <c r="K77" s="472" t="str">
        <f>IF(J77&lt;&gt;"","x","")</f>
        <v/>
      </c>
      <c r="L77" s="123" t="str">
        <f>IF(J77="","",I77)</f>
        <v/>
      </c>
      <c r="M77" s="207"/>
      <c r="N77" s="472" t="str">
        <f>IF(M77&lt;&gt;"","x","")</f>
        <v/>
      </c>
      <c r="O77" s="483" t="str">
        <f>IF(M77="","",I77)</f>
        <v/>
      </c>
      <c r="P77" s="150" t="str">
        <f>IF(AND(O77&lt;&gt;"",E77&gt;=0),E77,"")</f>
        <v/>
      </c>
    </row>
    <row r="78" spans="1:16" x14ac:dyDescent="0.25">
      <c r="A78" s="69">
        <f>IF(G78="a.",0,IF(G78="b.",1,IF(G78="c.",2,IF(G78="d.",3,IF(G78="e.",4,IF(G78="f.",5,IF(G78="g.",6,IF(G78="h.",7,IF(G78="i.",8,IF(G78="j.",9,""))))))))))</f>
        <v>1</v>
      </c>
      <c r="B78" s="89">
        <f t="shared" ref="B78:B79" si="15">B77</f>
        <v>2</v>
      </c>
      <c r="C78" s="83"/>
      <c r="D78" s="83"/>
      <c r="E78" s="89">
        <f>E77</f>
        <v>0</v>
      </c>
      <c r="F78" s="94" t="str">
        <f t="shared" si="14"/>
        <v>1.7</v>
      </c>
      <c r="G78" s="2" t="s">
        <v>7</v>
      </c>
      <c r="H78" s="1" t="s">
        <v>57</v>
      </c>
      <c r="I78" s="76">
        <f>IF(A78&lt;&gt;"",A78/B78*2,"")</f>
        <v>1</v>
      </c>
      <c r="J78" s="208"/>
      <c r="K78" s="473" t="str">
        <f>IF(J78&lt;&gt;"","x","")</f>
        <v/>
      </c>
      <c r="L78" s="124" t="str">
        <f>IF(J78="","",I78)</f>
        <v/>
      </c>
      <c r="M78" s="208"/>
      <c r="N78" s="473" t="str">
        <f>IF(M78&lt;&gt;"","x","")</f>
        <v/>
      </c>
      <c r="O78" s="484" t="str">
        <f>IF(M78="","",I78)</f>
        <v/>
      </c>
      <c r="P78" s="151" t="str">
        <f>IF(AND(O78&lt;&gt;"",E78&gt;=0),E78,"")</f>
        <v/>
      </c>
    </row>
    <row r="79" spans="1:16" x14ac:dyDescent="0.25">
      <c r="A79" s="69">
        <f>IF(G79="a.",0,IF(G79="b.",1,IF(G79="c.",2,IF(G79="d.",3,IF(G79="e.",4,IF(G79="f.",5,IF(G79="g.",6,IF(G79="h.",7,IF(G79="i.",8,IF(G79="j.",9,""))))))))))</f>
        <v>2</v>
      </c>
      <c r="B79" s="89">
        <f t="shared" si="15"/>
        <v>2</v>
      </c>
      <c r="C79" s="83"/>
      <c r="D79" s="83"/>
      <c r="E79" s="89">
        <f>E78</f>
        <v>0</v>
      </c>
      <c r="F79" s="94" t="str">
        <f t="shared" si="14"/>
        <v>1.7</v>
      </c>
      <c r="G79" s="2" t="s">
        <v>9</v>
      </c>
      <c r="H79" s="1" t="s">
        <v>56</v>
      </c>
      <c r="I79" s="76">
        <f>IF(A79&lt;&gt;"",A79/B79*2,"")</f>
        <v>2</v>
      </c>
      <c r="J79" s="208"/>
      <c r="K79" s="473" t="str">
        <f>IF(J79&lt;&gt;"","x","")</f>
        <v/>
      </c>
      <c r="L79" s="124" t="str">
        <f>IF(J79="","",I79)</f>
        <v/>
      </c>
      <c r="M79" s="411"/>
      <c r="N79" s="473" t="str">
        <f>IF(M79&lt;&gt;"","x","")</f>
        <v/>
      </c>
      <c r="O79" s="484" t="str">
        <f>IF(M79="","",I79)</f>
        <v/>
      </c>
      <c r="P79" s="151" t="str">
        <f>IF(AND(O79&lt;&gt;"",E79&gt;=0),E79,"")</f>
        <v/>
      </c>
    </row>
    <row r="80" spans="1:16" x14ac:dyDescent="0.25">
      <c r="A80" s="101"/>
      <c r="B80" s="101"/>
      <c r="C80" s="102"/>
      <c r="D80" s="102"/>
      <c r="E80" s="102"/>
      <c r="F80" s="94" t="str">
        <f t="shared" si="14"/>
        <v>1.7</v>
      </c>
      <c r="G80" s="125" t="str">
        <f>"odd. B "&amp;F80</f>
        <v>odd. B 1.7</v>
      </c>
      <c r="H80" s="126" t="s">
        <v>16</v>
      </c>
      <c r="I80" s="127"/>
      <c r="J80" s="127"/>
      <c r="K80" s="127"/>
      <c r="L80" s="128"/>
      <c r="M80" s="127"/>
      <c r="N80" s="127"/>
      <c r="O80" s="128"/>
      <c r="P80" s="129"/>
    </row>
    <row r="81" spans="1:16" x14ac:dyDescent="0.25">
      <c r="A81" s="109"/>
      <c r="B81" s="109"/>
      <c r="C81" s="109"/>
      <c r="D81" s="109"/>
      <c r="E81" s="109"/>
      <c r="F81" s="94" t="str">
        <f t="shared" si="14"/>
        <v>1.7</v>
      </c>
      <c r="G81" s="130"/>
      <c r="H81" s="474"/>
      <c r="I81" s="475"/>
      <c r="J81" s="475"/>
      <c r="K81" s="475"/>
      <c r="L81" s="475"/>
      <c r="M81" s="475"/>
      <c r="N81" s="475"/>
      <c r="O81" s="475"/>
      <c r="P81" s="476"/>
    </row>
    <row r="82" spans="1:16" x14ac:dyDescent="0.25">
      <c r="A82" s="16"/>
      <c r="B82" s="16"/>
      <c r="C82" s="90"/>
      <c r="D82" s="90"/>
      <c r="E82" s="90"/>
      <c r="F82" s="94" t="str">
        <f t="shared" si="14"/>
        <v>1.7</v>
      </c>
      <c r="G82" s="141" t="str">
        <f>"odd. C "&amp;F82</f>
        <v>odd. C 1.7</v>
      </c>
      <c r="H82" s="142" t="s">
        <v>17</v>
      </c>
      <c r="I82" s="143"/>
      <c r="J82" s="143"/>
      <c r="K82" s="143"/>
      <c r="L82" s="144"/>
      <c r="M82" s="143"/>
      <c r="N82" s="143"/>
      <c r="O82" s="144"/>
      <c r="P82" s="145"/>
    </row>
    <row r="83" spans="1:16" ht="15.75" thickBot="1" x14ac:dyDescent="0.3">
      <c r="A83" s="107"/>
      <c r="B83" s="107"/>
      <c r="C83" s="107"/>
      <c r="D83" s="107"/>
      <c r="E83" s="107"/>
      <c r="F83" s="94" t="str">
        <f t="shared" si="14"/>
        <v>1.7</v>
      </c>
      <c r="G83" s="146"/>
      <c r="H83" s="477"/>
      <c r="I83" s="478"/>
      <c r="J83" s="478"/>
      <c r="K83" s="478"/>
      <c r="L83" s="478"/>
      <c r="M83" s="478"/>
      <c r="N83" s="478"/>
      <c r="O83" s="478"/>
      <c r="P83" s="479"/>
    </row>
  </sheetData>
  <sheetProtection algorithmName="SHA-512" hashValue="JvucqnzZ4Nj5+vbUwUzrrGvn4reXw/NnhWlHbdV/fJ4SbqWqv2kVll3brUF2wd65kem6I8YmBruFJ4MRgeAysg==" saltValue="ErFHUj5hYIWgkgipUjCqZg==" spinCount="100000" sheet="1" objects="1" scenarios="1" formatCells="0" formatColumns="0" formatRows="0"/>
  <mergeCells count="3">
    <mergeCell ref="G1:P1"/>
    <mergeCell ref="J2:P2"/>
    <mergeCell ref="J9:P9"/>
  </mergeCells>
  <conditionalFormatting sqref="I3">
    <cfRule type="expression" dxfId="250" priority="27">
      <formula>$J$8&lt;&gt;COUNTIF(I9:I111,2)</formula>
    </cfRule>
  </conditionalFormatting>
  <conditionalFormatting sqref="I4">
    <cfRule type="expression" dxfId="249" priority="28">
      <formula>$M$8&lt;&gt;COUNTIF(I9:I111,2)</formula>
    </cfRule>
  </conditionalFormatting>
  <conditionalFormatting sqref="H3">
    <cfRule type="expression" dxfId="248" priority="26">
      <formula>$J$8&lt;&gt;COUNTIF(I9:I111,2)</formula>
    </cfRule>
  </conditionalFormatting>
  <conditionalFormatting sqref="G3">
    <cfRule type="expression" dxfId="247" priority="25">
      <formula>$J$8&lt;&gt;COUNTIF(I9:I111,2)</formula>
    </cfRule>
  </conditionalFormatting>
  <conditionalFormatting sqref="J3">
    <cfRule type="expression" dxfId="246" priority="24">
      <formula>$J$8&lt;&gt;COUNTIF(I9:I111,2)</formula>
    </cfRule>
  </conditionalFormatting>
  <conditionalFormatting sqref="H4">
    <cfRule type="expression" dxfId="245" priority="19">
      <formula>$M$8&lt;&gt;COUNTIF(I9:I111,2)</formula>
    </cfRule>
  </conditionalFormatting>
  <conditionalFormatting sqref="G4">
    <cfRule type="expression" dxfId="244" priority="18">
      <formula>$M$8&lt;&gt;COUNTIF(I9:I111,2)</formula>
    </cfRule>
  </conditionalFormatting>
  <conditionalFormatting sqref="J4">
    <cfRule type="expression" dxfId="243" priority="17">
      <formula>$M$8&lt;&gt;COUNTIF(I9:I111,2)</formula>
    </cfRule>
  </conditionalFormatting>
  <conditionalFormatting sqref="N4">
    <cfRule type="expression" dxfId="242" priority="1">
      <formula>$M$8&lt;&gt;COUNTIF(I9:I113,2)</formula>
    </cfRule>
  </conditionalFormatting>
  <conditionalFormatting sqref="L3">
    <cfRule type="expression" dxfId="241" priority="7">
      <formula>$J$8&lt;&gt;COUNTIF(I9:I113,2)</formula>
    </cfRule>
  </conditionalFormatting>
  <conditionalFormatting sqref="M3">
    <cfRule type="expression" dxfId="240" priority="8">
      <formula>$J$8&lt;&gt;COUNTIF(I9:I113,2)</formula>
    </cfRule>
  </conditionalFormatting>
  <conditionalFormatting sqref="P3">
    <cfRule type="expression" dxfId="239" priority="9">
      <formula>$J$8&lt;&gt;COUNTIF(I9:I113,2)</formula>
    </cfRule>
  </conditionalFormatting>
  <conditionalFormatting sqref="L4">
    <cfRule type="expression" dxfId="238" priority="10">
      <formula>$M$8&lt;&gt;COUNTIF(I9:I113,2)</formula>
    </cfRule>
  </conditionalFormatting>
  <conditionalFormatting sqref="M4">
    <cfRule type="expression" dxfId="237" priority="11">
      <formula>$M$8&lt;&gt;COUNTIF(I9:I113,2)</formula>
    </cfRule>
  </conditionalFormatting>
  <conditionalFormatting sqref="P4">
    <cfRule type="expression" dxfId="236" priority="12">
      <formula>$M$8&lt;&gt;COUNTIF(I9:I113,2)</formula>
    </cfRule>
  </conditionalFormatting>
  <conditionalFormatting sqref="K3">
    <cfRule type="expression" dxfId="235" priority="6">
      <formula>$K$8&lt;&gt;COUNTIF(I9:I113,2)</formula>
    </cfRule>
  </conditionalFormatting>
  <conditionalFormatting sqref="O3">
    <cfRule type="expression" dxfId="234" priority="4">
      <formula>$K$8&lt;&gt;COUNTIF(I9:I113,2)</formula>
    </cfRule>
  </conditionalFormatting>
  <conditionalFormatting sqref="O4">
    <cfRule type="expression" dxfId="233" priority="5">
      <formula>$N$8&lt;&gt;COUNTIF(I9:I113,2)</formula>
    </cfRule>
  </conditionalFormatting>
  <conditionalFormatting sqref="N3">
    <cfRule type="expression" dxfId="232" priority="3">
      <formula>$K$8&lt;&gt;COUNTIF(I9:I113,2)</formula>
    </cfRule>
  </conditionalFormatting>
  <conditionalFormatting sqref="K4">
    <cfRule type="expression" dxfId="231" priority="2">
      <formula>$M$8&lt;&gt;COUNTIF(I9:I113,2)</formula>
    </cfRule>
  </conditionalFormatting>
  <pageMargins left="0.70866141732283472" right="0.70866141732283472" top="0.59" bottom="0.47244094488188981" header="0.31496062992125984" footer="0.31496062992125984"/>
  <pageSetup paperSize="9" scale="56" fitToHeight="0" orientation="landscape" r:id="rId1"/>
  <rowBreaks count="1" manualBreakCount="1">
    <brk id="5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5" width="4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09" t="s">
        <v>118</v>
      </c>
      <c r="H1" s="510"/>
      <c r="I1" s="510"/>
      <c r="J1" s="510"/>
      <c r="K1" s="510"/>
      <c r="L1" s="510"/>
      <c r="M1" s="510"/>
      <c r="N1" s="510"/>
      <c r="O1" s="510"/>
      <c r="P1" s="511"/>
    </row>
    <row r="2" spans="1:16" ht="32.25" thickBot="1" x14ac:dyDescent="0.3">
      <c r="A2" s="6"/>
      <c r="B2" s="6"/>
      <c r="C2" s="37"/>
      <c r="D2" s="37"/>
      <c r="E2" s="37"/>
      <c r="F2" s="37"/>
      <c r="G2" s="112" t="s">
        <v>119</v>
      </c>
      <c r="H2" s="113" t="s">
        <v>225</v>
      </c>
      <c r="I2" s="114">
        <f>I3+I4</f>
        <v>0</v>
      </c>
      <c r="J2" s="512" t="str">
        <f>"/    "&amp;I8&amp;" bodů"</f>
        <v>/    12 bodů</v>
      </c>
      <c r="K2" s="512"/>
      <c r="L2" s="512"/>
      <c r="M2" s="512"/>
      <c r="N2" s="512"/>
      <c r="O2" s="512"/>
      <c r="P2" s="513"/>
    </row>
    <row r="3" spans="1:16" ht="21" x14ac:dyDescent="0.25">
      <c r="A3" s="110"/>
      <c r="B3" s="110"/>
      <c r="C3" s="111"/>
      <c r="D3" s="111"/>
      <c r="E3" s="111"/>
      <c r="F3" s="111"/>
      <c r="G3" s="167" t="str">
        <f>"B "&amp;$G$2</f>
        <v>B 2.</v>
      </c>
      <c r="H3" s="168" t="str">
        <f>IF($J$8&lt;&gt;COUNTIF(I9:I111,2),"Počet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12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2.</v>
      </c>
      <c r="H4" s="166" t="str">
        <f>IF($M$8&lt;&gt;COUNTIF(I9:I111,2),"Počet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12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COUNTIF(I9:I72,2)*2</f>
        <v>12</v>
      </c>
      <c r="J8" s="488">
        <f>K8</f>
        <v>0</v>
      </c>
      <c r="K8" s="22">
        <f>COUNTIF(K9:K69,"x")</f>
        <v>0</v>
      </c>
      <c r="L8" s="78">
        <f>SUBTOTAL(9,L9:L69)</f>
        <v>0</v>
      </c>
      <c r="M8" s="488">
        <f>N8</f>
        <v>0</v>
      </c>
      <c r="N8" s="22">
        <f>COUNTIF(N9:N69,"x")</f>
        <v>0</v>
      </c>
      <c r="O8" s="78">
        <f>SUBTOTAL(9,O9:O69)</f>
        <v>0</v>
      </c>
      <c r="P8" s="80">
        <f>SUBTOTAL(9,P9:P69)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18"/>
      <c r="I9" s="117"/>
      <c r="J9" s="514"/>
      <c r="K9" s="514"/>
      <c r="L9" s="514"/>
      <c r="M9" s="514"/>
      <c r="N9" s="514"/>
      <c r="O9" s="514"/>
      <c r="P9" s="515"/>
    </row>
    <row r="10" spans="1:16" x14ac:dyDescent="0.25">
      <c r="A10" s="72"/>
      <c r="B10" s="72"/>
      <c r="C10" s="86"/>
      <c r="D10" s="86"/>
      <c r="E10" s="86"/>
      <c r="F10" s="95">
        <v>1</v>
      </c>
      <c r="G10" s="155" t="s">
        <v>15</v>
      </c>
      <c r="H10" s="156" t="s">
        <v>117</v>
      </c>
      <c r="I10" s="15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x14ac:dyDescent="0.25">
      <c r="A11" s="73"/>
      <c r="B11" s="73"/>
      <c r="C11" s="87"/>
      <c r="D11" s="87"/>
      <c r="E11" s="87"/>
      <c r="F11" s="98" t="str">
        <f>G11</f>
        <v>2.1</v>
      </c>
      <c r="G11" s="158" t="str">
        <f>$G$2&amp;F10</f>
        <v>2.1</v>
      </c>
      <c r="H11" s="159" t="s">
        <v>116</v>
      </c>
      <c r="I11" s="160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2.1</v>
      </c>
      <c r="G12" s="161"/>
      <c r="H12" s="162"/>
      <c r="I12" s="163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MAX(A13:A17)</f>
        <v>3</v>
      </c>
      <c r="C13" s="88">
        <f>SUM(L13:L17)</f>
        <v>0</v>
      </c>
      <c r="D13" s="88">
        <f>SUM(O13:O17)</f>
        <v>0</v>
      </c>
      <c r="E13" s="88">
        <f>D13-C13</f>
        <v>0</v>
      </c>
      <c r="F13" s="94" t="str">
        <f t="shared" ref="F13:F20" si="0">F12</f>
        <v>2.1</v>
      </c>
      <c r="G13" s="9" t="s">
        <v>5</v>
      </c>
      <c r="H13" s="10" t="s">
        <v>115</v>
      </c>
      <c r="I13" s="464">
        <f>IF(A13&lt;&gt;"",A13/B13*2,"")</f>
        <v>0</v>
      </c>
      <c r="J13" s="207"/>
      <c r="K13" s="472" t="str">
        <f>IF(J13&lt;&gt;"","x","")</f>
        <v/>
      </c>
      <c r="L13" s="123" t="str">
        <f>IF(J13="","",I13)</f>
        <v/>
      </c>
      <c r="M13" s="207"/>
      <c r="N13" s="472" t="str">
        <f>IF(M13&lt;&gt;"","x","")</f>
        <v/>
      </c>
      <c r="O13" s="483" t="str">
        <f>IF(M13="","",I13)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" si="1">B13</f>
        <v>3</v>
      </c>
      <c r="C14" s="83"/>
      <c r="D14" s="83"/>
      <c r="E14" s="89">
        <f>E13</f>
        <v>0</v>
      </c>
      <c r="F14" s="94" t="str">
        <f t="shared" si="0"/>
        <v>2.1</v>
      </c>
      <c r="G14" s="2" t="s">
        <v>7</v>
      </c>
      <c r="H14" s="1" t="s">
        <v>111</v>
      </c>
      <c r="I14" s="465">
        <f>IF(A14&lt;&gt;"",A14/B14*2,"")</f>
        <v>0.66666666666666663</v>
      </c>
      <c r="J14" s="208"/>
      <c r="K14" s="473" t="str">
        <f>IF(J14&lt;&gt;"","x","")</f>
        <v/>
      </c>
      <c r="L14" s="124" t="str">
        <f>IF(J14="","",I14)</f>
        <v/>
      </c>
      <c r="M14" s="208"/>
      <c r="N14" s="473" t="str">
        <f>IF(M14&lt;&gt;"","x","")</f>
        <v/>
      </c>
      <c r="O14" s="484" t="str">
        <f>IF(M14="","",I14)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>B13</f>
        <v>3</v>
      </c>
      <c r="C15" s="83"/>
      <c r="D15" s="83"/>
      <c r="E15" s="89">
        <f>E13</f>
        <v>0</v>
      </c>
      <c r="F15" s="94" t="str">
        <f t="shared" si="0"/>
        <v>2.1</v>
      </c>
      <c r="G15" s="2" t="s">
        <v>9</v>
      </c>
      <c r="H15" s="1" t="s">
        <v>110</v>
      </c>
      <c r="I15" s="465">
        <f>IF(A15&lt;&gt;"",A15/B15*2,"")</f>
        <v>1.3333333333333333</v>
      </c>
      <c r="J15" s="411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IF(M15="","",I15)</f>
        <v/>
      </c>
      <c r="P15" s="151" t="str">
        <f>IF(AND(O15&lt;&gt;"",E15&gt;=0),E15,"")</f>
        <v/>
      </c>
    </row>
    <row r="16" spans="1:16" x14ac:dyDescent="0.25">
      <c r="A16" s="69">
        <f>IF(G16="a.",0,IF(G16="b.",1,IF(G16="c.",2,IF(G16="d.",3,IF(G16="e.",4,IF(G16="f.",5,IF(G16="g.",6,IF(G16="h.",7,IF(G16="i.",8,IF(G16="j.",9,""))))))))))</f>
        <v>3</v>
      </c>
      <c r="B16" s="89">
        <f>B14</f>
        <v>3</v>
      </c>
      <c r="C16" s="83"/>
      <c r="D16" s="83"/>
      <c r="E16" s="89">
        <f>E14</f>
        <v>0</v>
      </c>
      <c r="F16" s="94" t="str">
        <f t="shared" si="0"/>
        <v>2.1</v>
      </c>
      <c r="G16" s="2" t="s">
        <v>61</v>
      </c>
      <c r="H16" s="1" t="s">
        <v>114</v>
      </c>
      <c r="I16" s="465">
        <f>IF(A16&lt;&gt;"",A16/B16*2,"")</f>
        <v>2</v>
      </c>
      <c r="J16" s="208"/>
      <c r="K16" s="473" t="str">
        <f>IF(J16&lt;&gt;"","x","")</f>
        <v/>
      </c>
      <c r="L16" s="124" t="str">
        <f>IF(J16="","",I16)</f>
        <v/>
      </c>
      <c r="M16" s="411"/>
      <c r="N16" s="473" t="str">
        <f>IF(M16&lt;&gt;"","x","")</f>
        <v/>
      </c>
      <c r="O16" s="484" t="str">
        <f>IF(M16="","",I16)</f>
        <v/>
      </c>
      <c r="P16" s="151" t="str">
        <f>IF(AND(O16&lt;&gt;"",E16&gt;=0),E16,"")</f>
        <v/>
      </c>
    </row>
    <row r="17" spans="1:16" x14ac:dyDescent="0.25">
      <c r="A17" s="105"/>
      <c r="B17" s="105"/>
      <c r="C17" s="106"/>
      <c r="D17" s="106"/>
      <c r="E17" s="106"/>
      <c r="F17" s="94" t="str">
        <f t="shared" si="0"/>
        <v>2.1</v>
      </c>
      <c r="G17" s="125" t="str">
        <f>"odd. B "&amp;F17</f>
        <v>odd. B 2.1</v>
      </c>
      <c r="H17" s="126" t="s">
        <v>16</v>
      </c>
      <c r="I17" s="127"/>
      <c r="J17" s="127"/>
      <c r="K17" s="127"/>
      <c r="L17" s="128"/>
      <c r="M17" s="127"/>
      <c r="N17" s="127"/>
      <c r="O17" s="128"/>
      <c r="P17" s="129"/>
    </row>
    <row r="18" spans="1:16" x14ac:dyDescent="0.25">
      <c r="A18" s="109"/>
      <c r="B18" s="109"/>
      <c r="C18" s="109"/>
      <c r="D18" s="109"/>
      <c r="E18" s="109"/>
      <c r="F18" s="94" t="str">
        <f t="shared" si="0"/>
        <v>2.1</v>
      </c>
      <c r="G18" s="130"/>
      <c r="H18" s="474"/>
      <c r="I18" s="475"/>
      <c r="J18" s="475"/>
      <c r="K18" s="475"/>
      <c r="L18" s="475"/>
      <c r="M18" s="475"/>
      <c r="N18" s="475"/>
      <c r="O18" s="475"/>
      <c r="P18" s="476"/>
    </row>
    <row r="19" spans="1:16" x14ac:dyDescent="0.25">
      <c r="A19" s="16"/>
      <c r="B19" s="16"/>
      <c r="C19" s="90"/>
      <c r="D19" s="90"/>
      <c r="E19" s="90"/>
      <c r="F19" s="94" t="str">
        <f t="shared" si="0"/>
        <v>2.1</v>
      </c>
      <c r="G19" s="141" t="str">
        <f>"odd. C "&amp;F19</f>
        <v>odd. C 2.1</v>
      </c>
      <c r="H19" s="142" t="s">
        <v>17</v>
      </c>
      <c r="I19" s="143"/>
      <c r="J19" s="143"/>
      <c r="K19" s="143"/>
      <c r="L19" s="144"/>
      <c r="M19" s="143"/>
      <c r="N19" s="143"/>
      <c r="O19" s="144"/>
      <c r="P19" s="145"/>
    </row>
    <row r="20" spans="1:16" ht="15.75" thickBot="1" x14ac:dyDescent="0.3">
      <c r="A20" s="107"/>
      <c r="B20" s="107"/>
      <c r="C20" s="107"/>
      <c r="D20" s="107"/>
      <c r="E20" s="107"/>
      <c r="F20" s="94" t="str">
        <f t="shared" si="0"/>
        <v>2.1</v>
      </c>
      <c r="G20" s="146"/>
      <c r="H20" s="477"/>
      <c r="I20" s="478"/>
      <c r="J20" s="478"/>
      <c r="K20" s="478"/>
      <c r="L20" s="478"/>
      <c r="M20" s="478"/>
      <c r="N20" s="478"/>
      <c r="O20" s="478"/>
      <c r="P20" s="479"/>
    </row>
    <row r="21" spans="1:16" collapsed="1" x14ac:dyDescent="0.25">
      <c r="A21" s="72"/>
      <c r="B21" s="72"/>
      <c r="C21" s="86"/>
      <c r="D21" s="86"/>
      <c r="E21" s="86"/>
      <c r="F21" s="95">
        <v>2</v>
      </c>
      <c r="G21" s="155" t="s">
        <v>15</v>
      </c>
      <c r="H21" s="156" t="s">
        <v>113</v>
      </c>
      <c r="I21" s="157"/>
      <c r="J21" s="152" t="str">
        <f>$J$5</f>
        <v>současný stav</v>
      </c>
      <c r="K21" s="152"/>
      <c r="L21" s="120" t="str">
        <f>$L$5</f>
        <v>současný stav</v>
      </c>
      <c r="M21" s="152" t="str">
        <f>$M$5</f>
        <v>plánovaný stav</v>
      </c>
      <c r="N21" s="152"/>
      <c r="O21" s="485" t="str">
        <f>$O$5</f>
        <v>plánovaný stav</v>
      </c>
      <c r="P21" s="147" t="str">
        <f>$P$5</f>
        <v>pokrok</v>
      </c>
    </row>
    <row r="22" spans="1:16" x14ac:dyDescent="0.25">
      <c r="A22" s="73"/>
      <c r="B22" s="73"/>
      <c r="C22" s="87"/>
      <c r="D22" s="87"/>
      <c r="E22" s="87"/>
      <c r="F22" s="98" t="str">
        <f>G22</f>
        <v>2.2</v>
      </c>
      <c r="G22" s="158" t="str">
        <f>$G$2&amp;F21</f>
        <v>2.2</v>
      </c>
      <c r="H22" s="159" t="s">
        <v>112</v>
      </c>
      <c r="I22" s="160"/>
      <c r="J22" s="153" t="str">
        <f>$J$6</f>
        <v>výběr úrovně</v>
      </c>
      <c r="K22" s="153"/>
      <c r="L22" s="121" t="str">
        <f>$L$6</f>
        <v>bodové hodnocení</v>
      </c>
      <c r="M22" s="153" t="str">
        <f>$M$6</f>
        <v>výběr úrovně</v>
      </c>
      <c r="N22" s="153"/>
      <c r="O22" s="486" t="str">
        <f>$O$6</f>
        <v>bodové hodnocení</v>
      </c>
      <c r="P22" s="148" t="str">
        <f>$P$6</f>
        <v>bodové hodnocení</v>
      </c>
    </row>
    <row r="23" spans="1:16" ht="15.75" thickBot="1" x14ac:dyDescent="0.3">
      <c r="A23" s="74"/>
      <c r="B23" s="74"/>
      <c r="C23" s="91"/>
      <c r="D23" s="91"/>
      <c r="E23" s="91"/>
      <c r="F23" s="94" t="str">
        <f t="shared" ref="F23:F31" si="2">F22</f>
        <v>2.2</v>
      </c>
      <c r="G23" s="161"/>
      <c r="H23" s="162"/>
      <c r="I23" s="163"/>
      <c r="J23" s="154"/>
      <c r="K23" s="154"/>
      <c r="L23" s="122" t="str">
        <f>$L$7</f>
        <v>B</v>
      </c>
      <c r="M23" s="154"/>
      <c r="N23" s="154"/>
      <c r="O23" s="487"/>
      <c r="P23" s="149" t="str">
        <f>$P$7</f>
        <v>C</v>
      </c>
    </row>
    <row r="24" spans="1:16" x14ac:dyDescent="0.25">
      <c r="A24" s="69">
        <f>IF(G24="a.",0,IF(G24="b.",1,IF(G24="c.",2,IF(G24="d.",3,IF(G24="e.",4,IF(G24="f.",5,IF(G24="g.",6,IF(G24="h.",7,IF(G24="i.",8,IF(G24="j.",9,""))))))))))</f>
        <v>0</v>
      </c>
      <c r="B24" s="93">
        <f>MAX(A24:A28)</f>
        <v>3</v>
      </c>
      <c r="C24" s="88">
        <f>SUM(L24:L28)</f>
        <v>0</v>
      </c>
      <c r="D24" s="88">
        <f>SUM(O24:O28)</f>
        <v>0</v>
      </c>
      <c r="E24" s="88">
        <f>D24-C24</f>
        <v>0</v>
      </c>
      <c r="F24" s="94" t="str">
        <f t="shared" si="2"/>
        <v>2.2</v>
      </c>
      <c r="G24" s="9" t="s">
        <v>5</v>
      </c>
      <c r="H24" s="10" t="s">
        <v>71</v>
      </c>
      <c r="I24" s="164">
        <f>IF(A24&lt;&gt;"",A24/B24*2,"")</f>
        <v>0</v>
      </c>
      <c r="J24" s="207"/>
      <c r="K24" s="472" t="str">
        <f>IF(J24&lt;&gt;"","x","")</f>
        <v/>
      </c>
      <c r="L24" s="123" t="str">
        <f>IF(J24="","",I24)</f>
        <v/>
      </c>
      <c r="M24" s="207"/>
      <c r="N24" s="472" t="str">
        <f>IF(M24&lt;&gt;"","x","")</f>
        <v/>
      </c>
      <c r="O24" s="483" t="str">
        <f>IF(M24="","",I24)</f>
        <v/>
      </c>
      <c r="P24" s="150" t="str">
        <f>IF(AND(O24&lt;&gt;"",E24&gt;=0),E24,"")</f>
        <v/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1</v>
      </c>
      <c r="B25" s="89">
        <f t="shared" ref="B25" si="3">B24</f>
        <v>3</v>
      </c>
      <c r="C25" s="83"/>
      <c r="D25" s="83"/>
      <c r="E25" s="89">
        <f>E24</f>
        <v>0</v>
      </c>
      <c r="F25" s="94" t="str">
        <f t="shared" si="2"/>
        <v>2.2</v>
      </c>
      <c r="G25" s="2" t="s">
        <v>7</v>
      </c>
      <c r="H25" s="1" t="s">
        <v>111</v>
      </c>
      <c r="I25" s="164">
        <f>IF(A25&lt;&gt;"",A25/B25*2,"")</f>
        <v>0.66666666666666663</v>
      </c>
      <c r="J25" s="208"/>
      <c r="K25" s="473" t="str">
        <f>IF(J25&lt;&gt;"","x","")</f>
        <v/>
      </c>
      <c r="L25" s="124" t="str">
        <f>IF(J25="","",I25)</f>
        <v/>
      </c>
      <c r="M25" s="208"/>
      <c r="N25" s="473" t="str">
        <f>IF(M25&lt;&gt;"","x","")</f>
        <v/>
      </c>
      <c r="O25" s="484" t="str">
        <f>IF(M25="","",I25)</f>
        <v/>
      </c>
      <c r="P25" s="151" t="str">
        <f>IF(AND(O25&lt;&gt;"",E25&gt;=0),E25,"")</f>
        <v/>
      </c>
    </row>
    <row r="26" spans="1:16" x14ac:dyDescent="0.25">
      <c r="A26" s="69">
        <f>IF(G26="a.",0,IF(G26="b.",1,IF(G26="c.",2,IF(G26="d.",3,IF(G26="e.",4,IF(G26="f.",5,IF(G26="g.",6,IF(G26="h.",7,IF(G26="i.",8,IF(G26="j.",9,""))))))))))</f>
        <v>2</v>
      </c>
      <c r="B26" s="89">
        <f>B24</f>
        <v>3</v>
      </c>
      <c r="C26" s="83"/>
      <c r="D26" s="83"/>
      <c r="E26" s="89">
        <f>E24</f>
        <v>0</v>
      </c>
      <c r="F26" s="94" t="str">
        <f t="shared" si="2"/>
        <v>2.2</v>
      </c>
      <c r="G26" s="2" t="s">
        <v>9</v>
      </c>
      <c r="H26" s="1" t="s">
        <v>110</v>
      </c>
      <c r="I26" s="164">
        <f>IF(A26&lt;&gt;"",A26/B26*2,"")</f>
        <v>1.3333333333333333</v>
      </c>
      <c r="J26" s="411"/>
      <c r="K26" s="473" t="str">
        <f>IF(J26&lt;&gt;"","x","")</f>
        <v/>
      </c>
      <c r="L26" s="124" t="str">
        <f>IF(J26="","",I26)</f>
        <v/>
      </c>
      <c r="M26" s="208"/>
      <c r="N26" s="473" t="str">
        <f>IF(M26&lt;&gt;"","x","")</f>
        <v/>
      </c>
      <c r="O26" s="484" t="str">
        <f>IF(M26="","",I26)</f>
        <v/>
      </c>
      <c r="P26" s="151" t="str">
        <f>IF(AND(O26&lt;&gt;"",E26&gt;=0),E26,"")</f>
        <v/>
      </c>
    </row>
    <row r="27" spans="1:16" x14ac:dyDescent="0.25">
      <c r="A27" s="69">
        <f>IF(G27="a.",0,IF(G27="b.",1,IF(G27="c.",2,IF(G27="d.",3,IF(G27="e.",4,IF(G27="f.",5,IF(G27="g.",6,IF(G27="h.",7,IF(G27="i.",8,IF(G27="j.",9,""))))))))))</f>
        <v>3</v>
      </c>
      <c r="B27" s="89">
        <f>B25</f>
        <v>3</v>
      </c>
      <c r="C27" s="83"/>
      <c r="D27" s="83"/>
      <c r="E27" s="89">
        <f>E25</f>
        <v>0</v>
      </c>
      <c r="F27" s="94" t="str">
        <f t="shared" si="2"/>
        <v>2.2</v>
      </c>
      <c r="G27" s="2" t="s">
        <v>61</v>
      </c>
      <c r="H27" s="1" t="s">
        <v>109</v>
      </c>
      <c r="I27" s="164">
        <f>IF(A27&lt;&gt;"",A27/B27*2,"")</f>
        <v>2</v>
      </c>
      <c r="J27" s="208"/>
      <c r="K27" s="473" t="str">
        <f>IF(J27&lt;&gt;"","x","")</f>
        <v/>
      </c>
      <c r="L27" s="124" t="str">
        <f>IF(J27="","",I27)</f>
        <v/>
      </c>
      <c r="M27" s="411"/>
      <c r="N27" s="473" t="str">
        <f>IF(M27&lt;&gt;"","x","")</f>
        <v/>
      </c>
      <c r="O27" s="484" t="str">
        <f>IF(M27="","",I27)</f>
        <v/>
      </c>
      <c r="P27" s="151" t="str">
        <f>IF(AND(O27&lt;&gt;"",E27&gt;=0),E27,"")</f>
        <v/>
      </c>
    </row>
    <row r="28" spans="1:16" x14ac:dyDescent="0.25">
      <c r="A28" s="101"/>
      <c r="B28" s="101"/>
      <c r="C28" s="102"/>
      <c r="D28" s="102"/>
      <c r="E28" s="102"/>
      <c r="F28" s="94" t="str">
        <f t="shared" si="2"/>
        <v>2.2</v>
      </c>
      <c r="G28" s="125" t="str">
        <f>"odd. B "&amp;F28</f>
        <v>odd. B 2.2</v>
      </c>
      <c r="H28" s="126" t="s">
        <v>16</v>
      </c>
      <c r="I28" s="127"/>
      <c r="J28" s="127"/>
      <c r="K28" s="127"/>
      <c r="L28" s="128"/>
      <c r="M28" s="127"/>
      <c r="N28" s="127"/>
      <c r="O28" s="128"/>
      <c r="P28" s="129"/>
    </row>
    <row r="29" spans="1:16" x14ac:dyDescent="0.25">
      <c r="A29" s="109"/>
      <c r="B29" s="109"/>
      <c r="C29" s="109"/>
      <c r="D29" s="109"/>
      <c r="E29" s="109"/>
      <c r="F29" s="94" t="str">
        <f t="shared" si="2"/>
        <v>2.2</v>
      </c>
      <c r="G29" s="130"/>
      <c r="H29" s="474"/>
      <c r="I29" s="475"/>
      <c r="J29" s="475"/>
      <c r="K29" s="475"/>
      <c r="L29" s="475"/>
      <c r="M29" s="475"/>
      <c r="N29" s="475"/>
      <c r="O29" s="475"/>
      <c r="P29" s="476"/>
    </row>
    <row r="30" spans="1:16" x14ac:dyDescent="0.25">
      <c r="A30" s="16"/>
      <c r="B30" s="16"/>
      <c r="C30" s="90"/>
      <c r="D30" s="90"/>
      <c r="E30" s="90"/>
      <c r="F30" s="94" t="str">
        <f t="shared" si="2"/>
        <v>2.2</v>
      </c>
      <c r="G30" s="141" t="str">
        <f>"odd. C "&amp;F30</f>
        <v>odd. C 2.2</v>
      </c>
      <c r="H30" s="142" t="s">
        <v>17</v>
      </c>
      <c r="I30" s="143"/>
      <c r="J30" s="143"/>
      <c r="K30" s="143"/>
      <c r="L30" s="144"/>
      <c r="M30" s="143"/>
      <c r="N30" s="143"/>
      <c r="O30" s="144"/>
      <c r="P30" s="145"/>
    </row>
    <row r="31" spans="1:16" ht="15.75" thickBot="1" x14ac:dyDescent="0.3">
      <c r="A31" s="107"/>
      <c r="B31" s="107"/>
      <c r="C31" s="107"/>
      <c r="D31" s="107"/>
      <c r="E31" s="107"/>
      <c r="F31" s="94" t="str">
        <f t="shared" si="2"/>
        <v>2.2</v>
      </c>
      <c r="G31" s="146"/>
      <c r="H31" s="477"/>
      <c r="I31" s="478"/>
      <c r="J31" s="478"/>
      <c r="K31" s="478"/>
      <c r="L31" s="478"/>
      <c r="M31" s="478"/>
      <c r="N31" s="478"/>
      <c r="O31" s="478"/>
      <c r="P31" s="479"/>
    </row>
    <row r="32" spans="1:16" collapsed="1" x14ac:dyDescent="0.25">
      <c r="A32" s="72"/>
      <c r="B32" s="72"/>
      <c r="C32" s="86"/>
      <c r="D32" s="86"/>
      <c r="E32" s="86"/>
      <c r="F32" s="95">
        <v>3</v>
      </c>
      <c r="G32" s="155" t="s">
        <v>15</v>
      </c>
      <c r="H32" s="156" t="s">
        <v>108</v>
      </c>
      <c r="I32" s="157"/>
      <c r="J32" s="152" t="str">
        <f>$J$5</f>
        <v>současný stav</v>
      </c>
      <c r="K32" s="152"/>
      <c r="L32" s="120" t="str">
        <f>$L$5</f>
        <v>současný stav</v>
      </c>
      <c r="M32" s="152" t="str">
        <f>$M$5</f>
        <v>plánovaný stav</v>
      </c>
      <c r="N32" s="152"/>
      <c r="O32" s="485" t="str">
        <f>$O$5</f>
        <v>plánovaný stav</v>
      </c>
      <c r="P32" s="147" t="str">
        <f>$P$5</f>
        <v>pokrok</v>
      </c>
    </row>
    <row r="33" spans="1:16" x14ac:dyDescent="0.25">
      <c r="A33" s="73"/>
      <c r="B33" s="73"/>
      <c r="C33" s="87"/>
      <c r="D33" s="87"/>
      <c r="E33" s="87"/>
      <c r="F33" s="98" t="str">
        <f>G33</f>
        <v>2.3</v>
      </c>
      <c r="G33" s="158" t="str">
        <f>$G$2&amp;F32</f>
        <v>2.3</v>
      </c>
      <c r="H33" s="159" t="s">
        <v>107</v>
      </c>
      <c r="I33" s="160"/>
      <c r="J33" s="153" t="str">
        <f>$J$6</f>
        <v>výběr úrovně</v>
      </c>
      <c r="K33" s="153"/>
      <c r="L33" s="121" t="str">
        <f>$L$6</f>
        <v>bodové hodnocení</v>
      </c>
      <c r="M33" s="153" t="str">
        <f>$M$6</f>
        <v>výběr úrovně</v>
      </c>
      <c r="N33" s="153"/>
      <c r="O33" s="486" t="str">
        <f>$O$6</f>
        <v>bodové hodnocení</v>
      </c>
      <c r="P33" s="148" t="str">
        <f>$P$6</f>
        <v>bodové hodnocení</v>
      </c>
    </row>
    <row r="34" spans="1:16" ht="15.75" thickBot="1" x14ac:dyDescent="0.3">
      <c r="A34" s="74"/>
      <c r="B34" s="74"/>
      <c r="C34" s="91"/>
      <c r="D34" s="91"/>
      <c r="E34" s="91"/>
      <c r="F34" s="94" t="str">
        <f t="shared" ref="F34:F40" si="4">F33</f>
        <v>2.3</v>
      </c>
      <c r="G34" s="161"/>
      <c r="H34" s="162"/>
      <c r="I34" s="163"/>
      <c r="J34" s="154"/>
      <c r="K34" s="154"/>
      <c r="L34" s="122" t="str">
        <f>$L$7</f>
        <v>B</v>
      </c>
      <c r="M34" s="154"/>
      <c r="N34" s="154"/>
      <c r="O34" s="487"/>
      <c r="P34" s="149" t="str">
        <f>$P$7</f>
        <v>C</v>
      </c>
    </row>
    <row r="35" spans="1:16" x14ac:dyDescent="0.25">
      <c r="A35" s="69">
        <f>IF(G35="a.",0,IF(G35="b.",1,IF(G35="c.",2,IF(G35="d.",3,IF(G35="e.",4,IF(G35="f.",5,IF(G35="g.",6,IF(G35="h.",7,IF(G35="i.",8,IF(G35="j.",9,""))))))))))</f>
        <v>0</v>
      </c>
      <c r="B35" s="93">
        <f>MAX(A35:A37)</f>
        <v>1</v>
      </c>
      <c r="C35" s="88">
        <f>SUM(L35:L37)</f>
        <v>0</v>
      </c>
      <c r="D35" s="88">
        <f>SUM(O35:O37)</f>
        <v>0</v>
      </c>
      <c r="E35" s="88">
        <f>D35-C35</f>
        <v>0</v>
      </c>
      <c r="F35" s="94" t="str">
        <f t="shared" si="4"/>
        <v>2.3</v>
      </c>
      <c r="G35" s="2" t="s">
        <v>5</v>
      </c>
      <c r="H35" s="1" t="s">
        <v>106</v>
      </c>
      <c r="I35" s="164">
        <f>IF(A35&lt;&gt;"",A35/B35*2,"")</f>
        <v>0</v>
      </c>
      <c r="J35" s="412"/>
      <c r="K35" s="472" t="str">
        <f>IF(J35&lt;&gt;"","x","")</f>
        <v/>
      </c>
      <c r="L35" s="123" t="str">
        <f>IF(J35="","",I35)</f>
        <v/>
      </c>
      <c r="M35" s="207"/>
      <c r="N35" s="472" t="str">
        <f>IF(M35&lt;&gt;"","x","")</f>
        <v/>
      </c>
      <c r="O35" s="483" t="str">
        <f>IF(M35="","",I35)</f>
        <v/>
      </c>
      <c r="P35" s="150" t="str">
        <f>IF(AND(O35&lt;&gt;"",E35&gt;=0),E35,"")</f>
        <v/>
      </c>
    </row>
    <row r="36" spans="1:16" x14ac:dyDescent="0.25">
      <c r="A36" s="69">
        <f>IF(G36="a.",0,IF(G36="b.",1,IF(G36="c.",2,IF(G36="d.",3,IF(G36="e.",4,IF(G36="f.",5,IF(G36="g.",6,IF(G36="h.",7,IF(G36="i.",8,IF(G36="j.",9,""))))))))))</f>
        <v>1</v>
      </c>
      <c r="B36" s="89">
        <f t="shared" ref="B36" si="5">B35</f>
        <v>1</v>
      </c>
      <c r="C36" s="83"/>
      <c r="D36" s="83"/>
      <c r="E36" s="89">
        <f>E35</f>
        <v>0</v>
      </c>
      <c r="F36" s="94" t="str">
        <f t="shared" si="4"/>
        <v>2.3</v>
      </c>
      <c r="G36" s="2" t="s">
        <v>7</v>
      </c>
      <c r="H36" s="1" t="s">
        <v>105</v>
      </c>
      <c r="I36" s="164">
        <f>IF(A36&lt;&gt;"",A36/B36*2,"")</f>
        <v>2</v>
      </c>
      <c r="J36" s="411"/>
      <c r="K36" s="473" t="str">
        <f>IF(J36&lt;&gt;"","x","")</f>
        <v/>
      </c>
      <c r="L36" s="124" t="str">
        <f>IF(J36="","",I36)</f>
        <v/>
      </c>
      <c r="M36" s="411"/>
      <c r="N36" s="473" t="str">
        <f>IF(M36&lt;&gt;"","x","")</f>
        <v/>
      </c>
      <c r="O36" s="484" t="str">
        <f>IF(M36="","",I36)</f>
        <v/>
      </c>
      <c r="P36" s="151" t="str">
        <f>IF(AND(O36&lt;&gt;"",E36&gt;=0),E36,"")</f>
        <v/>
      </c>
    </row>
    <row r="37" spans="1:16" x14ac:dyDescent="0.25">
      <c r="A37" s="101"/>
      <c r="B37" s="101"/>
      <c r="C37" s="102"/>
      <c r="D37" s="102"/>
      <c r="E37" s="102"/>
      <c r="F37" s="94" t="str">
        <f t="shared" si="4"/>
        <v>2.3</v>
      </c>
      <c r="G37" s="125" t="str">
        <f>"odd. B "&amp;F37</f>
        <v>odd. B 2.3</v>
      </c>
      <c r="H37" s="126" t="s">
        <v>16</v>
      </c>
      <c r="I37" s="127"/>
      <c r="J37" s="127"/>
      <c r="K37" s="127"/>
      <c r="L37" s="128"/>
      <c r="M37" s="127"/>
      <c r="N37" s="127"/>
      <c r="O37" s="128"/>
      <c r="P37" s="129"/>
    </row>
    <row r="38" spans="1:16" x14ac:dyDescent="0.25">
      <c r="A38" s="109"/>
      <c r="B38" s="109"/>
      <c r="C38" s="109"/>
      <c r="D38" s="109"/>
      <c r="E38" s="109"/>
      <c r="F38" s="94" t="str">
        <f t="shared" si="4"/>
        <v>2.3</v>
      </c>
      <c r="G38" s="130"/>
      <c r="H38" s="474"/>
      <c r="I38" s="475"/>
      <c r="J38" s="475"/>
      <c r="K38" s="475"/>
      <c r="L38" s="475"/>
      <c r="M38" s="475"/>
      <c r="N38" s="475"/>
      <c r="O38" s="475"/>
      <c r="P38" s="476"/>
    </row>
    <row r="39" spans="1:16" x14ac:dyDescent="0.25">
      <c r="A39" s="16"/>
      <c r="B39" s="16"/>
      <c r="C39" s="90"/>
      <c r="D39" s="90"/>
      <c r="E39" s="90"/>
      <c r="F39" s="94" t="str">
        <f t="shared" si="4"/>
        <v>2.3</v>
      </c>
      <c r="G39" s="141" t="str">
        <f>"odd. C "&amp;F39</f>
        <v>odd. C 2.3</v>
      </c>
      <c r="H39" s="142" t="s">
        <v>17</v>
      </c>
      <c r="I39" s="143"/>
      <c r="J39" s="143"/>
      <c r="K39" s="143"/>
      <c r="L39" s="144"/>
      <c r="M39" s="143"/>
      <c r="N39" s="143"/>
      <c r="O39" s="144"/>
      <c r="P39" s="145"/>
    </row>
    <row r="40" spans="1:16" ht="15.75" thickBot="1" x14ac:dyDescent="0.3">
      <c r="A40" s="107"/>
      <c r="B40" s="107"/>
      <c r="C40" s="107"/>
      <c r="D40" s="107"/>
      <c r="E40" s="107"/>
      <c r="F40" s="94" t="str">
        <f t="shared" si="4"/>
        <v>2.3</v>
      </c>
      <c r="G40" s="146"/>
      <c r="H40" s="477"/>
      <c r="I40" s="478"/>
      <c r="J40" s="478"/>
      <c r="K40" s="478"/>
      <c r="L40" s="478"/>
      <c r="M40" s="478"/>
      <c r="N40" s="478"/>
      <c r="O40" s="478"/>
      <c r="P40" s="479"/>
    </row>
    <row r="41" spans="1:16" collapsed="1" x14ac:dyDescent="0.25">
      <c r="A41" s="72"/>
      <c r="B41" s="72"/>
      <c r="C41" s="86"/>
      <c r="D41" s="86"/>
      <c r="E41" s="86"/>
      <c r="F41" s="95">
        <v>4</v>
      </c>
      <c r="G41" s="155" t="s">
        <v>15</v>
      </c>
      <c r="H41" s="156" t="s">
        <v>104</v>
      </c>
      <c r="I41" s="157"/>
      <c r="J41" s="152" t="str">
        <f>$J$5</f>
        <v>současný stav</v>
      </c>
      <c r="K41" s="152"/>
      <c r="L41" s="120" t="str">
        <f>$L$5</f>
        <v>současný stav</v>
      </c>
      <c r="M41" s="152" t="str">
        <f>$M$5</f>
        <v>plánovaný stav</v>
      </c>
      <c r="N41" s="152"/>
      <c r="O41" s="485" t="str">
        <f>$O$5</f>
        <v>plánovaný stav</v>
      </c>
      <c r="P41" s="147" t="str">
        <f>$P$5</f>
        <v>pokrok</v>
      </c>
    </row>
    <row r="42" spans="1:16" x14ac:dyDescent="0.25">
      <c r="A42" s="73"/>
      <c r="B42" s="73"/>
      <c r="C42" s="87"/>
      <c r="D42" s="87"/>
      <c r="E42" s="87"/>
      <c r="F42" s="98" t="str">
        <f>G42</f>
        <v>2.4</v>
      </c>
      <c r="G42" s="158" t="str">
        <f>$G$2&amp;F41</f>
        <v>2.4</v>
      </c>
      <c r="H42" s="159" t="s">
        <v>103</v>
      </c>
      <c r="I42" s="160"/>
      <c r="J42" s="153" t="str">
        <f>$J$6</f>
        <v>výběr úrovně</v>
      </c>
      <c r="K42" s="153"/>
      <c r="L42" s="121" t="str">
        <f>$L$6</f>
        <v>bodové hodnocení</v>
      </c>
      <c r="M42" s="153" t="str">
        <f>$M$6</f>
        <v>výběr úrovně</v>
      </c>
      <c r="N42" s="153"/>
      <c r="O42" s="486" t="str">
        <f>$O$6</f>
        <v>bodové hodnocení</v>
      </c>
      <c r="P42" s="148" t="str">
        <f>$P$6</f>
        <v>bodové hodnocení</v>
      </c>
    </row>
    <row r="43" spans="1:16" ht="15.75" thickBot="1" x14ac:dyDescent="0.3">
      <c r="A43" s="74"/>
      <c r="B43" s="74"/>
      <c r="C43" s="91"/>
      <c r="D43" s="91"/>
      <c r="E43" s="91"/>
      <c r="F43" s="94" t="str">
        <f t="shared" ref="F43:F50" si="6">F42</f>
        <v>2.4</v>
      </c>
      <c r="G43" s="161"/>
      <c r="H43" s="162"/>
      <c r="I43" s="163"/>
      <c r="J43" s="154"/>
      <c r="K43" s="154"/>
      <c r="L43" s="122" t="str">
        <f>$L$7</f>
        <v>B</v>
      </c>
      <c r="M43" s="154"/>
      <c r="N43" s="154"/>
      <c r="O43" s="487"/>
      <c r="P43" s="149" t="str">
        <f>$P$7</f>
        <v>C</v>
      </c>
    </row>
    <row r="44" spans="1:16" x14ac:dyDescent="0.25">
      <c r="A44" s="69">
        <f>IF(G44="a.",0,IF(G44="b.",1,IF(G44="c.",2,IF(G44="d.",3,IF(G44="e.",4,IF(G44="f.",5,IF(G44="g.",6,IF(G44="h.",7,IF(G44="i.",8,IF(G44="j.",9,""))))))))))</f>
        <v>0</v>
      </c>
      <c r="B44" s="93">
        <f>MAX(A44:A47)</f>
        <v>2</v>
      </c>
      <c r="C44" s="88">
        <f>SUM(L44:L47)</f>
        <v>0</v>
      </c>
      <c r="D44" s="88">
        <f>SUM(O44:O47)</f>
        <v>0</v>
      </c>
      <c r="E44" s="88">
        <f>D44-C44</f>
        <v>0</v>
      </c>
      <c r="F44" s="94" t="str">
        <f t="shared" si="6"/>
        <v>2.4</v>
      </c>
      <c r="G44" s="2" t="s">
        <v>5</v>
      </c>
      <c r="H44" s="1" t="s">
        <v>102</v>
      </c>
      <c r="I44" s="164">
        <f>IF(A44&lt;&gt;"",A44/B44*2,"")</f>
        <v>0</v>
      </c>
      <c r="J44" s="207"/>
      <c r="K44" s="472" t="str">
        <f>IF(J44&lt;&gt;"","x","")</f>
        <v/>
      </c>
      <c r="L44" s="123" t="str">
        <f>IF(J44="","",I44)</f>
        <v/>
      </c>
      <c r="M44" s="207"/>
      <c r="N44" s="472" t="str">
        <f>IF(M44&lt;&gt;"","x","")</f>
        <v/>
      </c>
      <c r="O44" s="483" t="str">
        <f>IF(M44="","",I44)</f>
        <v/>
      </c>
      <c r="P44" s="150" t="str">
        <f>IF(AND(O44&lt;&gt;"",E44&gt;=0),E44,"")</f>
        <v/>
      </c>
    </row>
    <row r="45" spans="1:16" x14ac:dyDescent="0.25">
      <c r="A45" s="69">
        <f>IF(G45="a.",0,IF(G45="b.",1,IF(G45="c.",2,IF(G45="d.",3,IF(G45="e.",4,IF(G45="f.",5,IF(G45="g.",6,IF(G45="h.",7,IF(G45="i.",8,IF(G45="j.",9,""))))))))))</f>
        <v>1</v>
      </c>
      <c r="B45" s="89">
        <f t="shared" ref="B45:B46" si="7">B44</f>
        <v>2</v>
      </c>
      <c r="C45" s="83"/>
      <c r="D45" s="83"/>
      <c r="E45" s="89">
        <f>E44</f>
        <v>0</v>
      </c>
      <c r="F45" s="94" t="str">
        <f t="shared" si="6"/>
        <v>2.4</v>
      </c>
      <c r="G45" s="2" t="s">
        <v>7</v>
      </c>
      <c r="H45" s="1" t="s">
        <v>101</v>
      </c>
      <c r="I45" s="164">
        <f>IF(A45&lt;&gt;"",A45/B45*2,"")</f>
        <v>1</v>
      </c>
      <c r="J45" s="411"/>
      <c r="K45" s="473" t="str">
        <f>IF(J45&lt;&gt;"","x","")</f>
        <v/>
      </c>
      <c r="L45" s="124" t="str">
        <f>IF(J45="","",I45)</f>
        <v/>
      </c>
      <c r="M45" s="208"/>
      <c r="N45" s="473" t="str">
        <f>IF(M45&lt;&gt;"","x","")</f>
        <v/>
      </c>
      <c r="O45" s="484" t="str">
        <f>IF(M45="","",I45)</f>
        <v/>
      </c>
      <c r="P45" s="151" t="str">
        <f>IF(AND(O45&lt;&gt;"",E45&gt;=0),E45,"")</f>
        <v/>
      </c>
    </row>
    <row r="46" spans="1:16" x14ac:dyDescent="0.25">
      <c r="A46" s="69">
        <f>IF(G46="a.",0,IF(G46="b.",1,IF(G46="c.",2,IF(G46="d.",3,IF(G46="e.",4,IF(G46="f.",5,IF(G46="g.",6,IF(G46="h.",7,IF(G46="i.",8,IF(G46="j.",9,""))))))))))</f>
        <v>2</v>
      </c>
      <c r="B46" s="89">
        <f t="shared" si="7"/>
        <v>2</v>
      </c>
      <c r="C46" s="83"/>
      <c r="D46" s="83"/>
      <c r="E46" s="89">
        <f>E45</f>
        <v>0</v>
      </c>
      <c r="F46" s="94" t="str">
        <f t="shared" si="6"/>
        <v>2.4</v>
      </c>
      <c r="G46" s="2" t="s">
        <v>9</v>
      </c>
      <c r="H46" s="1" t="s">
        <v>100</v>
      </c>
      <c r="I46" s="164">
        <f>IF(A46&lt;&gt;"",A46/B46*2,"")</f>
        <v>2</v>
      </c>
      <c r="J46" s="208"/>
      <c r="K46" s="473" t="str">
        <f>IF(J46&lt;&gt;"","x","")</f>
        <v/>
      </c>
      <c r="L46" s="124" t="str">
        <f>IF(J46="","",I46)</f>
        <v/>
      </c>
      <c r="M46" s="411"/>
      <c r="N46" s="473" t="str">
        <f>IF(M46&lt;&gt;"","x","")</f>
        <v/>
      </c>
      <c r="O46" s="484" t="str">
        <f>IF(M46="","",I46)</f>
        <v/>
      </c>
      <c r="P46" s="151" t="str">
        <f>IF(AND(O46&lt;&gt;"",E46&gt;=0),E46,"")</f>
        <v/>
      </c>
    </row>
    <row r="47" spans="1:16" x14ac:dyDescent="0.25">
      <c r="A47" s="101"/>
      <c r="B47" s="101"/>
      <c r="C47" s="102"/>
      <c r="D47" s="102"/>
      <c r="E47" s="102"/>
      <c r="F47" s="94" t="str">
        <f t="shared" si="6"/>
        <v>2.4</v>
      </c>
      <c r="G47" s="125" t="str">
        <f>"odd. B "&amp;F47</f>
        <v>odd. B 2.4</v>
      </c>
      <c r="H47" s="126" t="s">
        <v>16</v>
      </c>
      <c r="I47" s="127"/>
      <c r="J47" s="127"/>
      <c r="K47" s="127"/>
      <c r="L47" s="128"/>
      <c r="M47" s="127"/>
      <c r="N47" s="127"/>
      <c r="O47" s="128"/>
      <c r="P47" s="129"/>
    </row>
    <row r="48" spans="1:16" x14ac:dyDescent="0.25">
      <c r="A48" s="109"/>
      <c r="B48" s="109"/>
      <c r="C48" s="109"/>
      <c r="D48" s="109"/>
      <c r="E48" s="109"/>
      <c r="F48" s="94" t="str">
        <f t="shared" si="6"/>
        <v>2.4</v>
      </c>
      <c r="G48" s="130"/>
      <c r="H48" s="474"/>
      <c r="I48" s="475"/>
      <c r="J48" s="475"/>
      <c r="K48" s="475"/>
      <c r="L48" s="475"/>
      <c r="M48" s="475"/>
      <c r="N48" s="475"/>
      <c r="O48" s="475"/>
      <c r="P48" s="476"/>
    </row>
    <row r="49" spans="1:16" x14ac:dyDescent="0.25">
      <c r="A49" s="16"/>
      <c r="B49" s="16"/>
      <c r="C49" s="90"/>
      <c r="D49" s="90"/>
      <c r="E49" s="90"/>
      <c r="F49" s="94" t="str">
        <f t="shared" si="6"/>
        <v>2.4</v>
      </c>
      <c r="G49" s="141" t="str">
        <f>"odd. C "&amp;F49</f>
        <v>odd. C 2.4</v>
      </c>
      <c r="H49" s="142" t="s">
        <v>17</v>
      </c>
      <c r="I49" s="143"/>
      <c r="J49" s="143"/>
      <c r="K49" s="143"/>
      <c r="L49" s="144"/>
      <c r="M49" s="143"/>
      <c r="N49" s="143"/>
      <c r="O49" s="144"/>
      <c r="P49" s="145"/>
    </row>
    <row r="50" spans="1:16" ht="15.75" thickBot="1" x14ac:dyDescent="0.3">
      <c r="A50" s="107"/>
      <c r="B50" s="107"/>
      <c r="C50" s="107"/>
      <c r="D50" s="107"/>
      <c r="E50" s="107"/>
      <c r="F50" s="94" t="str">
        <f t="shared" si="6"/>
        <v>2.4</v>
      </c>
      <c r="G50" s="146"/>
      <c r="H50" s="477"/>
      <c r="I50" s="478"/>
      <c r="J50" s="478"/>
      <c r="K50" s="478"/>
      <c r="L50" s="478"/>
      <c r="M50" s="478"/>
      <c r="N50" s="478"/>
      <c r="O50" s="478"/>
      <c r="P50" s="479"/>
    </row>
    <row r="51" spans="1:16" collapsed="1" x14ac:dyDescent="0.25">
      <c r="A51" s="72"/>
      <c r="B51" s="72"/>
      <c r="C51" s="86"/>
      <c r="D51" s="86"/>
      <c r="E51" s="86"/>
      <c r="F51" s="95">
        <v>5</v>
      </c>
      <c r="G51" s="155" t="s">
        <v>15</v>
      </c>
      <c r="H51" s="156" t="s">
        <v>99</v>
      </c>
      <c r="I51" s="157"/>
      <c r="J51" s="152" t="str">
        <f>$J$5</f>
        <v>současný stav</v>
      </c>
      <c r="K51" s="152"/>
      <c r="L51" s="120" t="str">
        <f>$L$5</f>
        <v>současný stav</v>
      </c>
      <c r="M51" s="152" t="str">
        <f>$M$5</f>
        <v>plánovaný stav</v>
      </c>
      <c r="N51" s="152"/>
      <c r="O51" s="485" t="str">
        <f>$O$5</f>
        <v>plánovaný stav</v>
      </c>
      <c r="P51" s="147" t="str">
        <f>$P$5</f>
        <v>pokrok</v>
      </c>
    </row>
    <row r="52" spans="1:16" x14ac:dyDescent="0.25">
      <c r="A52" s="73"/>
      <c r="B52" s="73"/>
      <c r="C52" s="87"/>
      <c r="D52" s="87"/>
      <c r="E52" s="87"/>
      <c r="F52" s="98" t="str">
        <f>G52</f>
        <v>2.5</v>
      </c>
      <c r="G52" s="158" t="str">
        <f>$G$2&amp;F51</f>
        <v>2.5</v>
      </c>
      <c r="H52" s="159" t="s">
        <v>98</v>
      </c>
      <c r="I52" s="160"/>
      <c r="J52" s="153" t="str">
        <f>$J$6</f>
        <v>výběr úrovně</v>
      </c>
      <c r="K52" s="153"/>
      <c r="L52" s="121" t="str">
        <f>$L$6</f>
        <v>bodové hodnocení</v>
      </c>
      <c r="M52" s="153" t="str">
        <f>$M$6</f>
        <v>výběr úrovně</v>
      </c>
      <c r="N52" s="153"/>
      <c r="O52" s="486" t="str">
        <f>$O$6</f>
        <v>bodové hodnocení</v>
      </c>
      <c r="P52" s="148" t="str">
        <f>$P$6</f>
        <v>bodové hodnocení</v>
      </c>
    </row>
    <row r="53" spans="1:16" ht="15.75" thickBot="1" x14ac:dyDescent="0.3">
      <c r="A53" s="74"/>
      <c r="B53" s="74"/>
      <c r="C53" s="91"/>
      <c r="D53" s="91"/>
      <c r="E53" s="91"/>
      <c r="F53" s="94" t="str">
        <f t="shared" ref="F53:F60" si="8">F52</f>
        <v>2.5</v>
      </c>
      <c r="G53" s="161"/>
      <c r="H53" s="162"/>
      <c r="I53" s="163"/>
      <c r="J53" s="154"/>
      <c r="K53" s="154"/>
      <c r="L53" s="122" t="str">
        <f>$L$7</f>
        <v>B</v>
      </c>
      <c r="M53" s="154"/>
      <c r="N53" s="154"/>
      <c r="O53" s="487"/>
      <c r="P53" s="149" t="str">
        <f>$P$7</f>
        <v>C</v>
      </c>
    </row>
    <row r="54" spans="1:16" x14ac:dyDescent="0.25">
      <c r="A54" s="69">
        <f>IF(G54="a.",0,IF(G54="b.",1,IF(G54="c.",2,IF(G54="d.",3,IF(G54="e.",4,IF(G54="f.",5,IF(G54="g.",6,IF(G54="h.",7,IF(G54="i.",8,IF(G54="j.",9,""))))))))))</f>
        <v>0</v>
      </c>
      <c r="B54" s="93">
        <f>MAX(A54:A57)</f>
        <v>2</v>
      </c>
      <c r="C54" s="88">
        <f>SUM(L54:L57)</f>
        <v>0</v>
      </c>
      <c r="D54" s="88">
        <f>SUM(O54:O57)</f>
        <v>0</v>
      </c>
      <c r="E54" s="88">
        <f>D54-C54</f>
        <v>0</v>
      </c>
      <c r="F54" s="94" t="str">
        <f t="shared" si="8"/>
        <v>2.5</v>
      </c>
      <c r="G54" s="2" t="s">
        <v>5</v>
      </c>
      <c r="H54" s="1" t="s">
        <v>97</v>
      </c>
      <c r="I54" s="164">
        <f>IF(A54&lt;&gt;"",A54/B54*2,"")</f>
        <v>0</v>
      </c>
      <c r="J54" s="412"/>
      <c r="K54" s="472" t="str">
        <f>IF(J54&lt;&gt;"","x","")</f>
        <v/>
      </c>
      <c r="L54" s="123" t="str">
        <f>IF(J54="","",I54)</f>
        <v/>
      </c>
      <c r="M54" s="207"/>
      <c r="N54" s="472" t="str">
        <f>IF(M54&lt;&gt;"","x","")</f>
        <v/>
      </c>
      <c r="O54" s="483" t="str">
        <f>IF(M54="","",I54)</f>
        <v/>
      </c>
      <c r="P54" s="150" t="str">
        <f>IF(AND(O54&lt;&gt;"",E54&gt;=0),E54,"")</f>
        <v/>
      </c>
    </row>
    <row r="55" spans="1:16" x14ac:dyDescent="0.25">
      <c r="A55" s="69">
        <f>IF(G55="a.",0,IF(G55="b.",1,IF(G55="c.",2,IF(G55="d.",3,IF(G55="e.",4,IF(G55="f.",5,IF(G55="g.",6,IF(G55="h.",7,IF(G55="i.",8,IF(G55="j.",9,""))))))))))</f>
        <v>1</v>
      </c>
      <c r="B55" s="89">
        <f t="shared" ref="B55:B56" si="9">B54</f>
        <v>2</v>
      </c>
      <c r="C55" s="83"/>
      <c r="D55" s="83"/>
      <c r="E55" s="89">
        <f>E54</f>
        <v>0</v>
      </c>
      <c r="F55" s="94" t="str">
        <f t="shared" si="8"/>
        <v>2.5</v>
      </c>
      <c r="G55" s="2" t="s">
        <v>7</v>
      </c>
      <c r="H55" s="1" t="s">
        <v>96</v>
      </c>
      <c r="I55" s="164">
        <f>IF(A55&lt;&gt;"",A55/B55*2,"")</f>
        <v>1</v>
      </c>
      <c r="J55" s="208"/>
      <c r="K55" s="473" t="str">
        <f>IF(J55&lt;&gt;"","x","")</f>
        <v/>
      </c>
      <c r="L55" s="124" t="str">
        <f>IF(J55="","",I55)</f>
        <v/>
      </c>
      <c r="M55" s="208"/>
      <c r="N55" s="473" t="str">
        <f>IF(M55&lt;&gt;"","x","")</f>
        <v/>
      </c>
      <c r="O55" s="484" t="str">
        <f>IF(M55="","",I55)</f>
        <v/>
      </c>
      <c r="P55" s="151" t="str">
        <f>IF(AND(O55&lt;&gt;"",E55&gt;=0),E55,"")</f>
        <v/>
      </c>
    </row>
    <row r="56" spans="1:16" x14ac:dyDescent="0.25">
      <c r="A56" s="69">
        <f>IF(G56="a.",0,IF(G56="b.",1,IF(G56="c.",2,IF(G56="d.",3,IF(G56="e.",4,IF(G56="f.",5,IF(G56="g.",6,IF(G56="h.",7,IF(G56="i.",8,IF(G56="j.",9,""))))))))))</f>
        <v>2</v>
      </c>
      <c r="B56" s="89">
        <f t="shared" si="9"/>
        <v>2</v>
      </c>
      <c r="C56" s="83"/>
      <c r="D56" s="83"/>
      <c r="E56" s="89">
        <f>E55</f>
        <v>0</v>
      </c>
      <c r="F56" s="94" t="str">
        <f t="shared" si="8"/>
        <v>2.5</v>
      </c>
      <c r="G56" s="2" t="s">
        <v>9</v>
      </c>
      <c r="H56" s="1" t="s">
        <v>95</v>
      </c>
      <c r="I56" s="164">
        <f>IF(A56&lt;&gt;"",A56/B56*2,"")</f>
        <v>2</v>
      </c>
      <c r="J56" s="208"/>
      <c r="K56" s="473" t="str">
        <f>IF(J56&lt;&gt;"","x","")</f>
        <v/>
      </c>
      <c r="L56" s="124" t="str">
        <f>IF(J56="","",I56)</f>
        <v/>
      </c>
      <c r="M56" s="411"/>
      <c r="N56" s="473" t="str">
        <f>IF(M56&lt;&gt;"","x","")</f>
        <v/>
      </c>
      <c r="O56" s="484" t="str">
        <f>IF(M56="","",I56)</f>
        <v/>
      </c>
      <c r="P56" s="151" t="str">
        <f>IF(AND(O56&lt;&gt;"",E56&gt;=0),E56,"")</f>
        <v/>
      </c>
    </row>
    <row r="57" spans="1:16" x14ac:dyDescent="0.25">
      <c r="A57" s="101"/>
      <c r="B57" s="101"/>
      <c r="C57" s="102"/>
      <c r="D57" s="102"/>
      <c r="E57" s="102"/>
      <c r="F57" s="94" t="str">
        <f t="shared" si="8"/>
        <v>2.5</v>
      </c>
      <c r="G57" s="125" t="str">
        <f>"odd. B "&amp;F57</f>
        <v>odd. B 2.5</v>
      </c>
      <c r="H57" s="126" t="s">
        <v>16</v>
      </c>
      <c r="I57" s="127"/>
      <c r="J57" s="127"/>
      <c r="K57" s="127"/>
      <c r="L57" s="128"/>
      <c r="M57" s="127"/>
      <c r="N57" s="127"/>
      <c r="O57" s="128"/>
      <c r="P57" s="129"/>
    </row>
    <row r="58" spans="1:16" x14ac:dyDescent="0.25">
      <c r="A58" s="109"/>
      <c r="B58" s="109"/>
      <c r="C58" s="109"/>
      <c r="D58" s="109"/>
      <c r="E58" s="109"/>
      <c r="F58" s="94" t="str">
        <f t="shared" si="8"/>
        <v>2.5</v>
      </c>
      <c r="G58" s="130"/>
      <c r="H58" s="474"/>
      <c r="I58" s="475"/>
      <c r="J58" s="475"/>
      <c r="K58" s="475"/>
      <c r="L58" s="475"/>
      <c r="M58" s="475"/>
      <c r="N58" s="475"/>
      <c r="O58" s="475"/>
      <c r="P58" s="476"/>
    </row>
    <row r="59" spans="1:16" x14ac:dyDescent="0.25">
      <c r="A59" s="16"/>
      <c r="B59" s="16"/>
      <c r="C59" s="90"/>
      <c r="D59" s="90"/>
      <c r="E59" s="90"/>
      <c r="F59" s="94" t="str">
        <f t="shared" si="8"/>
        <v>2.5</v>
      </c>
      <c r="G59" s="141" t="str">
        <f>"odd. C "&amp;F59</f>
        <v>odd. C 2.5</v>
      </c>
      <c r="H59" s="142" t="s">
        <v>17</v>
      </c>
      <c r="I59" s="143"/>
      <c r="J59" s="143"/>
      <c r="K59" s="143"/>
      <c r="L59" s="144"/>
      <c r="M59" s="143"/>
      <c r="N59" s="143"/>
      <c r="O59" s="144"/>
      <c r="P59" s="145"/>
    </row>
    <row r="60" spans="1:16" ht="15.75" thickBot="1" x14ac:dyDescent="0.3">
      <c r="A60" s="107"/>
      <c r="B60" s="107"/>
      <c r="C60" s="107"/>
      <c r="D60" s="107"/>
      <c r="E60" s="107"/>
      <c r="F60" s="94" t="str">
        <f t="shared" si="8"/>
        <v>2.5</v>
      </c>
      <c r="G60" s="146"/>
      <c r="H60" s="477"/>
      <c r="I60" s="478"/>
      <c r="J60" s="478"/>
      <c r="K60" s="478"/>
      <c r="L60" s="478"/>
      <c r="M60" s="478"/>
      <c r="N60" s="478"/>
      <c r="O60" s="478"/>
      <c r="P60" s="479"/>
    </row>
    <row r="61" spans="1:16" collapsed="1" x14ac:dyDescent="0.25">
      <c r="A61" s="72"/>
      <c r="B61" s="72"/>
      <c r="C61" s="86"/>
      <c r="D61" s="86"/>
      <c r="E61" s="86"/>
      <c r="F61" s="95">
        <v>6</v>
      </c>
      <c r="G61" s="155" t="s">
        <v>15</v>
      </c>
      <c r="H61" s="156" t="s">
        <v>94</v>
      </c>
      <c r="I61" s="157"/>
      <c r="J61" s="152" t="str">
        <f>$J$5</f>
        <v>současný stav</v>
      </c>
      <c r="K61" s="152"/>
      <c r="L61" s="120" t="str">
        <f>$L$5</f>
        <v>současný stav</v>
      </c>
      <c r="M61" s="152" t="str">
        <f>$M$5</f>
        <v>plánovaný stav</v>
      </c>
      <c r="N61" s="152"/>
      <c r="O61" s="485" t="str">
        <f>$O$5</f>
        <v>plánovaný stav</v>
      </c>
      <c r="P61" s="147" t="str">
        <f>$P$5</f>
        <v>pokrok</v>
      </c>
    </row>
    <row r="62" spans="1:16" x14ac:dyDescent="0.25">
      <c r="A62" s="73"/>
      <c r="B62" s="73"/>
      <c r="C62" s="87"/>
      <c r="D62" s="87"/>
      <c r="E62" s="87"/>
      <c r="F62" s="98" t="str">
        <f>G62</f>
        <v>2.6</v>
      </c>
      <c r="G62" s="158" t="str">
        <f>$G$2&amp;F61</f>
        <v>2.6</v>
      </c>
      <c r="H62" s="159" t="s">
        <v>93</v>
      </c>
      <c r="I62" s="160"/>
      <c r="J62" s="153" t="str">
        <f>$J$6</f>
        <v>výběr úrovně</v>
      </c>
      <c r="K62" s="153"/>
      <c r="L62" s="121" t="str">
        <f>$L$6</f>
        <v>bodové hodnocení</v>
      </c>
      <c r="M62" s="153" t="str">
        <f>$M$6</f>
        <v>výběr úrovně</v>
      </c>
      <c r="N62" s="153"/>
      <c r="O62" s="486" t="str">
        <f>$O$6</f>
        <v>bodové hodnocení</v>
      </c>
      <c r="P62" s="148" t="str">
        <f>$P$6</f>
        <v>bodové hodnocení</v>
      </c>
    </row>
    <row r="63" spans="1:16" ht="15.75" thickBot="1" x14ac:dyDescent="0.3">
      <c r="A63" s="74"/>
      <c r="B63" s="74"/>
      <c r="C63" s="91"/>
      <c r="D63" s="91"/>
      <c r="E63" s="91"/>
      <c r="F63" s="94" t="str">
        <f t="shared" ref="F63:F72" si="10">F62</f>
        <v>2.6</v>
      </c>
      <c r="G63" s="161"/>
      <c r="H63" s="162"/>
      <c r="I63" s="163"/>
      <c r="J63" s="154"/>
      <c r="K63" s="154"/>
      <c r="L63" s="122" t="str">
        <f>$L$7</f>
        <v>B</v>
      </c>
      <c r="M63" s="154"/>
      <c r="N63" s="154"/>
      <c r="O63" s="487"/>
      <c r="P63" s="149" t="str">
        <f>$P$7</f>
        <v>C</v>
      </c>
    </row>
    <row r="64" spans="1:16" x14ac:dyDescent="0.25">
      <c r="A64" s="69">
        <f>IF(G64="a.",0,IF(G64="b.",1,IF(G64="c.",2,IF(G64="d.",3,IF(G64="e.",4,IF(G64="f.",5,IF(G64="g.",6,IF(G64="h.",7,IF(G64="i.",8,IF(G64="j.",9,""))))))))))</f>
        <v>0</v>
      </c>
      <c r="B64" s="93">
        <f>MAX(A64:A69)</f>
        <v>4</v>
      </c>
      <c r="C64" s="88">
        <f>SUM(L64:L69)</f>
        <v>0</v>
      </c>
      <c r="D64" s="88">
        <f>SUM(O64:O69)</f>
        <v>0</v>
      </c>
      <c r="E64" s="88">
        <f>D64-C64</f>
        <v>0</v>
      </c>
      <c r="F64" s="94" t="str">
        <f t="shared" si="10"/>
        <v>2.6</v>
      </c>
      <c r="G64" s="2" t="s">
        <v>5</v>
      </c>
      <c r="H64" s="1" t="s">
        <v>92</v>
      </c>
      <c r="I64" s="164">
        <f>IF(A64&lt;&gt;"",A64/B64*2,"")</f>
        <v>0</v>
      </c>
      <c r="J64" s="207"/>
      <c r="K64" s="472" t="str">
        <f>IF(J64&lt;&gt;"","x","")</f>
        <v/>
      </c>
      <c r="L64" s="123" t="str">
        <f>IF(J64="","",I64)</f>
        <v/>
      </c>
      <c r="M64" s="207"/>
      <c r="N64" s="472" t="str">
        <f>IF(M64&lt;&gt;"","x","")</f>
        <v/>
      </c>
      <c r="O64" s="483" t="str">
        <f>IF(M64="","",I64)</f>
        <v/>
      </c>
      <c r="P64" s="150" t="str">
        <f>IF(AND(O64&lt;&gt;"",E64&gt;=0),E64,"")</f>
        <v/>
      </c>
    </row>
    <row r="65" spans="1:16" x14ac:dyDescent="0.25">
      <c r="A65" s="69">
        <f>IF(G65="a.",0,IF(G65="b.",1,IF(G65="c.",2,IF(G65="d.",3,IF(G65="e.",4,IF(G65="f.",5,IF(G65="g.",6,IF(G65="h.",7,IF(G65="i.",8,IF(G65="j.",9,""))))))))))</f>
        <v>1</v>
      </c>
      <c r="B65" s="89">
        <f t="shared" ref="B65:B66" si="11">B64</f>
        <v>4</v>
      </c>
      <c r="C65" s="83"/>
      <c r="D65" s="83"/>
      <c r="E65" s="89">
        <f>E64</f>
        <v>0</v>
      </c>
      <c r="F65" s="94" t="str">
        <f t="shared" si="10"/>
        <v>2.6</v>
      </c>
      <c r="G65" s="2" t="s">
        <v>7</v>
      </c>
      <c r="H65" s="1" t="s">
        <v>91</v>
      </c>
      <c r="I65" s="164">
        <f>IF(A65&lt;&gt;"",A65/B65*2,"")</f>
        <v>0.5</v>
      </c>
      <c r="J65" s="208"/>
      <c r="K65" s="473" t="str">
        <f>IF(J65&lt;&gt;"","x","")</f>
        <v/>
      </c>
      <c r="L65" s="124" t="str">
        <f>IF(J65="","",I65)</f>
        <v/>
      </c>
      <c r="M65" s="208"/>
      <c r="N65" s="473" t="str">
        <f>IF(M65&lt;&gt;"","x","")</f>
        <v/>
      </c>
      <c r="O65" s="484" t="str">
        <f>IF(M65="","",I65)</f>
        <v/>
      </c>
      <c r="P65" s="151" t="str">
        <f>IF(AND(O65&lt;&gt;"",E65&gt;=0),E65,"")</f>
        <v/>
      </c>
    </row>
    <row r="66" spans="1:16" x14ac:dyDescent="0.25">
      <c r="A66" s="69">
        <f>IF(G66="a.",0,IF(G66="b.",1,IF(G66="c.",2,IF(G66="d.",3,IF(G66="e.",4,IF(G66="f.",5,IF(G66="g.",6,IF(G66="h.",7,IF(G66="i.",8,IF(G66="j.",9,""))))))))))</f>
        <v>2</v>
      </c>
      <c r="B66" s="89">
        <f t="shared" si="11"/>
        <v>4</v>
      </c>
      <c r="C66" s="83"/>
      <c r="D66" s="83"/>
      <c r="E66" s="89">
        <f>E65</f>
        <v>0</v>
      </c>
      <c r="F66" s="94" t="str">
        <f t="shared" si="10"/>
        <v>2.6</v>
      </c>
      <c r="G66" s="2" t="s">
        <v>9</v>
      </c>
      <c r="H66" s="1" t="s">
        <v>90</v>
      </c>
      <c r="I66" s="164">
        <f>IF(A66&lt;&gt;"",A66/B66*2,"")</f>
        <v>1</v>
      </c>
      <c r="J66" s="208"/>
      <c r="K66" s="473" t="str">
        <f>IF(J66&lt;&gt;"","x","")</f>
        <v/>
      </c>
      <c r="L66" s="124" t="str">
        <f>IF(J66="","",I66)</f>
        <v/>
      </c>
      <c r="M66" s="208"/>
      <c r="N66" s="473" t="str">
        <f>IF(M66&lt;&gt;"","x","")</f>
        <v/>
      </c>
      <c r="O66" s="484" t="str">
        <f>IF(M66="","",I66)</f>
        <v/>
      </c>
      <c r="P66" s="151" t="str">
        <f>IF(AND(O66&lt;&gt;"",E66&gt;=0),E66,"")</f>
        <v/>
      </c>
    </row>
    <row r="67" spans="1:16" x14ac:dyDescent="0.25">
      <c r="A67" s="69">
        <f>IF(G67="a.",0,IF(G67="b.",1,IF(G67="c.",2,IF(G67="d.",3,IF(G67="e.",4,IF(G67="f.",5,IF(G67="g.",6,IF(G67="h.",7,IF(G67="i.",8,IF(G67="j.",9,""))))))))))</f>
        <v>3</v>
      </c>
      <c r="B67" s="89">
        <f>B65</f>
        <v>4</v>
      </c>
      <c r="C67" s="83"/>
      <c r="D67" s="83"/>
      <c r="E67" s="89">
        <f>E65</f>
        <v>0</v>
      </c>
      <c r="F67" s="94" t="str">
        <f t="shared" si="10"/>
        <v>2.6</v>
      </c>
      <c r="G67" s="2" t="s">
        <v>61</v>
      </c>
      <c r="H67" s="1" t="s">
        <v>89</v>
      </c>
      <c r="I67" s="164">
        <f>IF(A67&lt;&gt;"",A67/B67*2,"")</f>
        <v>1.5</v>
      </c>
      <c r="J67" s="208"/>
      <c r="K67" s="473" t="str">
        <f>IF(J67&lt;&gt;"","x","")</f>
        <v/>
      </c>
      <c r="L67" s="124" t="str">
        <f>IF(J67="","",I67)</f>
        <v/>
      </c>
      <c r="M67" s="208"/>
      <c r="N67" s="473" t="str">
        <f>IF(M67&lt;&gt;"","x","")</f>
        <v/>
      </c>
      <c r="O67" s="484" t="str">
        <f>IF(M67="","",I67)</f>
        <v/>
      </c>
      <c r="P67" s="151" t="str">
        <f>IF(AND(O67&lt;&gt;"",E67&gt;=0),E67,"")</f>
        <v/>
      </c>
    </row>
    <row r="68" spans="1:16" x14ac:dyDescent="0.25">
      <c r="A68" s="69">
        <f>IF(G68="a.",0,IF(G68="b.",1,IF(G68="c.",2,IF(G68="d.",3,IF(G68="e.",4,IF(G68="f.",5,IF(G68="g.",6,IF(G68="h.",7,IF(G68="i.",8,IF(G68="j.",9,""))))))))))</f>
        <v>4</v>
      </c>
      <c r="B68" s="89">
        <f>B66</f>
        <v>4</v>
      </c>
      <c r="C68" s="83"/>
      <c r="D68" s="83"/>
      <c r="E68" s="89">
        <f>E66</f>
        <v>0</v>
      </c>
      <c r="F68" s="94" t="str">
        <f t="shared" si="10"/>
        <v>2.6</v>
      </c>
      <c r="G68" s="2" t="s">
        <v>82</v>
      </c>
      <c r="H68" s="1" t="s">
        <v>88</v>
      </c>
      <c r="I68" s="164">
        <f>IF(A68&lt;&gt;"",A68/B68*2,"")</f>
        <v>2</v>
      </c>
      <c r="J68" s="411"/>
      <c r="K68" s="473" t="str">
        <f>IF(J68&lt;&gt;"","x","")</f>
        <v/>
      </c>
      <c r="L68" s="124" t="str">
        <f>IF(J68="","",I68)</f>
        <v/>
      </c>
      <c r="M68" s="411"/>
      <c r="N68" s="473" t="str">
        <f>IF(M68&lt;&gt;"","x","")</f>
        <v/>
      </c>
      <c r="O68" s="484" t="str">
        <f>IF(M68="","",I68)</f>
        <v/>
      </c>
      <c r="P68" s="151" t="str">
        <f>IF(AND(O68&lt;&gt;"",E68&gt;=0),E68,"")</f>
        <v/>
      </c>
    </row>
    <row r="69" spans="1:16" x14ac:dyDescent="0.25">
      <c r="A69" s="101"/>
      <c r="B69" s="101"/>
      <c r="C69" s="102"/>
      <c r="D69" s="102"/>
      <c r="E69" s="102"/>
      <c r="F69" s="94" t="str">
        <f t="shared" si="10"/>
        <v>2.6</v>
      </c>
      <c r="G69" s="125" t="str">
        <f>"odd. B "&amp;F69</f>
        <v>odd. B 2.6</v>
      </c>
      <c r="H69" s="126" t="s">
        <v>16</v>
      </c>
      <c r="I69" s="127"/>
      <c r="J69" s="127"/>
      <c r="K69" s="127"/>
      <c r="L69" s="128"/>
      <c r="M69" s="127"/>
      <c r="N69" s="127"/>
      <c r="O69" s="128"/>
      <c r="P69" s="129"/>
    </row>
    <row r="70" spans="1:16" x14ac:dyDescent="0.25">
      <c r="A70" s="109"/>
      <c r="B70" s="109"/>
      <c r="C70" s="109"/>
      <c r="D70" s="109"/>
      <c r="E70" s="109"/>
      <c r="F70" s="94" t="str">
        <f t="shared" si="10"/>
        <v>2.6</v>
      </c>
      <c r="G70" s="130"/>
      <c r="H70" s="474"/>
      <c r="I70" s="475"/>
      <c r="J70" s="475"/>
      <c r="K70" s="475"/>
      <c r="L70" s="475"/>
      <c r="M70" s="475"/>
      <c r="N70" s="475"/>
      <c r="O70" s="475"/>
      <c r="P70" s="476"/>
    </row>
    <row r="71" spans="1:16" x14ac:dyDescent="0.25">
      <c r="A71" s="16"/>
      <c r="B71" s="16"/>
      <c r="C71" s="90"/>
      <c r="D71" s="90"/>
      <c r="E71" s="90"/>
      <c r="F71" s="94" t="str">
        <f t="shared" si="10"/>
        <v>2.6</v>
      </c>
      <c r="G71" s="141" t="str">
        <f>"odd. C "&amp;F71</f>
        <v>odd. C 2.6</v>
      </c>
      <c r="H71" s="142" t="s">
        <v>17</v>
      </c>
      <c r="I71" s="143"/>
      <c r="J71" s="143"/>
      <c r="K71" s="143"/>
      <c r="L71" s="144"/>
      <c r="M71" s="143"/>
      <c r="N71" s="143"/>
      <c r="O71" s="144"/>
      <c r="P71" s="145"/>
    </row>
    <row r="72" spans="1:16" ht="15.75" thickBot="1" x14ac:dyDescent="0.3">
      <c r="A72" s="107"/>
      <c r="B72" s="107"/>
      <c r="C72" s="107"/>
      <c r="D72" s="107"/>
      <c r="E72" s="107"/>
      <c r="F72" s="94" t="str">
        <f t="shared" si="10"/>
        <v>2.6</v>
      </c>
      <c r="G72" s="146"/>
      <c r="H72" s="477"/>
      <c r="I72" s="478"/>
      <c r="J72" s="478"/>
      <c r="K72" s="478"/>
      <c r="L72" s="478"/>
      <c r="M72" s="478"/>
      <c r="N72" s="478"/>
      <c r="O72" s="478"/>
      <c r="P72" s="479"/>
    </row>
  </sheetData>
  <sheetProtection algorithmName="SHA-512" hashValue="KfzCXxRWnZlpciNVqLqz36h9sXUVc36NhHyYP/vu9Mbp0ZES0FYOnaUz1oROuxMDCcuM/ZFomKzW8Iis6ELBlQ==" saltValue="W8dcXWG6pvPNTPUiGoOK4w==" spinCount="100000" sheet="1" objects="1" scenarios="1" formatCells="0" formatColumns="0" formatRows="0"/>
  <mergeCells count="3">
    <mergeCell ref="G1:P1"/>
    <mergeCell ref="J2:P2"/>
    <mergeCell ref="J9:P9"/>
  </mergeCells>
  <conditionalFormatting sqref="I3">
    <cfRule type="expression" dxfId="230" priority="31">
      <formula>$J$8&lt;&gt;COUNTIF(I9:I111,2)</formula>
    </cfRule>
  </conditionalFormatting>
  <conditionalFormatting sqref="I4">
    <cfRule type="expression" dxfId="229" priority="32">
      <formula>$M$8&lt;&gt;COUNTIF(I9:I111,2)</formula>
    </cfRule>
  </conditionalFormatting>
  <conditionalFormatting sqref="G3">
    <cfRule type="expression" dxfId="228" priority="29">
      <formula>$J$8&lt;&gt;COUNTIF(I9:I111,2)</formula>
    </cfRule>
  </conditionalFormatting>
  <conditionalFormatting sqref="G4">
    <cfRule type="expression" dxfId="227" priority="22">
      <formula>$M$8&lt;&gt;COUNTIF(I9:I111,2)</formula>
    </cfRule>
  </conditionalFormatting>
  <conditionalFormatting sqref="H3">
    <cfRule type="expression" dxfId="226" priority="16">
      <formula>$J$8&lt;&gt;COUNTIF(I9:I111,2)</formula>
    </cfRule>
  </conditionalFormatting>
  <conditionalFormatting sqref="H4">
    <cfRule type="expression" dxfId="225" priority="15">
      <formula>$M$8&lt;&gt;COUNTIF(I9:I111,2)</formula>
    </cfRule>
  </conditionalFormatting>
  <conditionalFormatting sqref="J3">
    <cfRule type="expression" dxfId="224" priority="7">
      <formula>$J$8&lt;&gt;COUNTIF(I9:I113,2)</formula>
    </cfRule>
  </conditionalFormatting>
  <conditionalFormatting sqref="L3">
    <cfRule type="expression" dxfId="223" priority="8">
      <formula>$J$8&lt;&gt;COUNTIF(I9:I113,2)</formula>
    </cfRule>
  </conditionalFormatting>
  <conditionalFormatting sqref="M3">
    <cfRule type="expression" dxfId="222" priority="9">
      <formula>$J$8&lt;&gt;COUNTIF(I9:I113,2)</formula>
    </cfRule>
  </conditionalFormatting>
  <conditionalFormatting sqref="P3">
    <cfRule type="expression" dxfId="221" priority="10">
      <formula>$J$8&lt;&gt;COUNTIF(I9:I113,2)</formula>
    </cfRule>
  </conditionalFormatting>
  <conditionalFormatting sqref="J4">
    <cfRule type="expression" dxfId="220" priority="11">
      <formula>$M$8&lt;&gt;COUNTIF(I9:I113,2)</formula>
    </cfRule>
  </conditionalFormatting>
  <conditionalFormatting sqref="L4">
    <cfRule type="expression" dxfId="219" priority="12">
      <formula>$M$8&lt;&gt;COUNTIF(I9:I113,2)</formula>
    </cfRule>
  </conditionalFormatting>
  <conditionalFormatting sqref="M4">
    <cfRule type="expression" dxfId="218" priority="13">
      <formula>$M$8&lt;&gt;COUNTIF(I9:I113,2)</formula>
    </cfRule>
  </conditionalFormatting>
  <conditionalFormatting sqref="P4">
    <cfRule type="expression" dxfId="217" priority="14">
      <formula>$M$8&lt;&gt;COUNTIF(I9:I113,2)</formula>
    </cfRule>
  </conditionalFormatting>
  <conditionalFormatting sqref="K3">
    <cfRule type="expression" dxfId="216" priority="6">
      <formula>$K$8&lt;&gt;COUNTIF(I9:I113,2)</formula>
    </cfRule>
  </conditionalFormatting>
  <conditionalFormatting sqref="O3">
    <cfRule type="expression" dxfId="215" priority="4">
      <formula>$K$8&lt;&gt;COUNTIF(I9:I113,2)</formula>
    </cfRule>
  </conditionalFormatting>
  <conditionalFormatting sqref="O4">
    <cfRule type="expression" dxfId="214" priority="5">
      <formula>$N$8&lt;&gt;COUNTIF(I9:I113,2)</formula>
    </cfRule>
  </conditionalFormatting>
  <conditionalFormatting sqref="N3">
    <cfRule type="expression" dxfId="213" priority="3">
      <formula>$K$8&lt;&gt;COUNTIF(I9:I113,2)</formula>
    </cfRule>
  </conditionalFormatting>
  <conditionalFormatting sqref="K4">
    <cfRule type="expression" dxfId="212" priority="2">
      <formula>$M$8&lt;&gt;COUNTIF(I9:I113,2)</formula>
    </cfRule>
  </conditionalFormatting>
  <conditionalFormatting sqref="N4">
    <cfRule type="expression" dxfId="211" priority="1">
      <formula>$M$8&lt;&gt;COUNTIF(I9:I113,2)</formula>
    </cfRule>
  </conditionalFormatting>
  <pageMargins left="0.70866141732283472" right="0.70866141732283472" top="0.53" bottom="0.88" header="0.31496062992125984" footer="0.38"/>
  <pageSetup paperSize="9" scale="56" fitToHeight="0" orientation="landscape" r:id="rId1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28515625" defaultRowHeight="15" outlineLevelRow="1" outlineLevelCol="1" x14ac:dyDescent="0.25"/>
  <cols>
    <col min="1" max="1" width="1.7109375" style="5" hidden="1" customWidth="1" outlineLevel="1"/>
    <col min="2" max="2" width="4" style="5" hidden="1" customWidth="1" outlineLevel="1"/>
    <col min="3" max="4" width="4" style="92" hidden="1" customWidth="1" outlineLevel="1"/>
    <col min="5" max="5" width="4.5703125" style="92" hidden="1" customWidth="1" outlineLevel="1"/>
    <col min="6" max="6" width="3.5703125" style="77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5" hidden="1" customWidth="1" outlineLevel="1"/>
    <col min="12" max="12" width="15.7109375" style="79" customWidth="1" collapsed="1"/>
    <col min="13" max="13" width="15.7109375" style="5" customWidth="1"/>
    <col min="14" max="14" width="15.7109375" style="5" hidden="1" customWidth="1" outlineLevel="1"/>
    <col min="15" max="15" width="15.7109375" style="79" customWidth="1" collapsed="1"/>
    <col min="16" max="16" width="15.7109375" style="79" customWidth="1"/>
    <col min="17" max="16384" width="9.28515625" style="5"/>
  </cols>
  <sheetData>
    <row r="1" spans="1:16" ht="15.75" thickBot="1" x14ac:dyDescent="0.3">
      <c r="A1" s="108"/>
      <c r="B1" s="108"/>
      <c r="C1" s="108"/>
      <c r="D1" s="108"/>
      <c r="E1" s="108"/>
      <c r="F1" s="108"/>
      <c r="G1" s="509" t="s">
        <v>121</v>
      </c>
      <c r="H1" s="510"/>
      <c r="I1" s="510"/>
      <c r="J1" s="510"/>
      <c r="K1" s="510"/>
      <c r="L1" s="510"/>
      <c r="M1" s="510"/>
      <c r="N1" s="510"/>
      <c r="O1" s="510"/>
      <c r="P1" s="511"/>
    </row>
    <row r="2" spans="1:16" ht="63.75" thickBot="1" x14ac:dyDescent="0.3">
      <c r="A2" s="6"/>
      <c r="B2" s="6"/>
      <c r="C2" s="37"/>
      <c r="D2" s="37"/>
      <c r="E2" s="37"/>
      <c r="F2" s="37"/>
      <c r="G2" s="112" t="s">
        <v>120</v>
      </c>
      <c r="H2" s="176" t="s">
        <v>229</v>
      </c>
      <c r="I2" s="114">
        <f>I3+I4</f>
        <v>0</v>
      </c>
      <c r="J2" s="512" t="str">
        <f>"/    "&amp;I8&amp;" bodů"</f>
        <v>/    12 bodů</v>
      </c>
      <c r="K2" s="512"/>
      <c r="L2" s="512"/>
      <c r="M2" s="512"/>
      <c r="N2" s="512"/>
      <c r="O2" s="512"/>
      <c r="P2" s="513"/>
    </row>
    <row r="3" spans="1:16" ht="21" x14ac:dyDescent="0.25">
      <c r="A3" s="99"/>
      <c r="B3" s="99"/>
      <c r="C3" s="100"/>
      <c r="D3" s="100"/>
      <c r="E3" s="100"/>
      <c r="F3" s="100"/>
      <c r="G3" s="167" t="str">
        <f>"B "&amp;$G$2</f>
        <v>B 3.</v>
      </c>
      <c r="H3" s="168" t="str">
        <f>IF($J$8&lt;&gt;COUNTIF(I9:I113,2),"Počet odpovědí neodpovídá počtu otázek, prosím zkontrolujte!",$H$2)</f>
        <v>Počet odpovědí neodpovídá počtu otázek, prosím zkontrolujte!</v>
      </c>
      <c r="I3" s="119">
        <f>L8</f>
        <v>0</v>
      </c>
      <c r="J3" s="197" t="str">
        <f>$J$2</f>
        <v>/    12 bodů</v>
      </c>
      <c r="K3" s="197"/>
      <c r="L3" s="197"/>
      <c r="M3" s="197"/>
      <c r="N3" s="197"/>
      <c r="O3" s="197"/>
      <c r="P3" s="198"/>
    </row>
    <row r="4" spans="1:16" ht="21.75" thickBot="1" x14ac:dyDescent="0.3">
      <c r="A4" s="103"/>
      <c r="B4" s="103"/>
      <c r="C4" s="104"/>
      <c r="D4" s="104"/>
      <c r="E4" s="104"/>
      <c r="F4" s="104"/>
      <c r="G4" s="165" t="str">
        <f>"C "&amp;$G$2</f>
        <v>C 3.</v>
      </c>
      <c r="H4" s="166" t="str">
        <f>IF($M$8&lt;&gt;COUNTIF(I9:I113,2),"Počet odpovědí neodpovídá počtu otázek, prosím zkontrolujte!",$H$2)</f>
        <v>Počet odpovědí neodpovídá počtu otázek, prosím zkontrolujte!</v>
      </c>
      <c r="I4" s="131">
        <f>P8</f>
        <v>0</v>
      </c>
      <c r="J4" s="132" t="str">
        <f>$J$2</f>
        <v>/    12 bodů</v>
      </c>
      <c r="K4" s="133"/>
      <c r="L4" s="133"/>
      <c r="M4" s="134"/>
      <c r="N4" s="134"/>
      <c r="O4" s="135"/>
      <c r="P4" s="136"/>
    </row>
    <row r="5" spans="1:16" hidden="1" outlineLevel="1" x14ac:dyDescent="0.25">
      <c r="A5" s="71"/>
      <c r="B5" s="71"/>
      <c r="C5" s="82"/>
      <c r="D5" s="82"/>
      <c r="E5" s="82"/>
      <c r="F5" s="82"/>
      <c r="G5" s="19"/>
      <c r="H5" s="23"/>
      <c r="I5" s="24"/>
      <c r="J5" s="17" t="str">
        <f>B_01!J5</f>
        <v>současný stav</v>
      </c>
      <c r="K5" s="17" t="str">
        <f>B_01!J5</f>
        <v>současný stav</v>
      </c>
      <c r="L5" s="17" t="str">
        <f>B_01!L5</f>
        <v>současný stav</v>
      </c>
      <c r="M5" s="17" t="str">
        <f>B_01!M5</f>
        <v>plánovaný stav</v>
      </c>
      <c r="N5" s="17" t="str">
        <f>B_01!M5</f>
        <v>plánovaný stav</v>
      </c>
      <c r="O5" s="17" t="str">
        <f>B_01!O5</f>
        <v>plánovaný stav</v>
      </c>
      <c r="P5" s="17" t="str">
        <f>B_01!P5</f>
        <v>pokrok</v>
      </c>
    </row>
    <row r="6" spans="1:16" hidden="1" outlineLevel="1" x14ac:dyDescent="0.25">
      <c r="A6" s="11"/>
      <c r="B6" s="11"/>
      <c r="C6" s="83"/>
      <c r="D6" s="83"/>
      <c r="E6" s="83"/>
      <c r="F6" s="83"/>
      <c r="G6" s="20"/>
      <c r="H6" s="25"/>
      <c r="I6" s="26"/>
      <c r="J6" s="18" t="str">
        <f>B_01!J6</f>
        <v>výběr úrovně</v>
      </c>
      <c r="K6" s="18" t="str">
        <f>B_01!J6</f>
        <v>výběr úrovně</v>
      </c>
      <c r="L6" s="18" t="str">
        <f>B_01!L6</f>
        <v>bodové hodnocení</v>
      </c>
      <c r="M6" s="18" t="str">
        <f>B_01!M6</f>
        <v>výběr úrovně</v>
      </c>
      <c r="N6" s="18" t="str">
        <f>B_01!M6</f>
        <v>výběr úrovně</v>
      </c>
      <c r="O6" s="18" t="str">
        <f>B_01!O6</f>
        <v>bodové hodnocení</v>
      </c>
      <c r="P6" s="18" t="str">
        <f>B_01!P6</f>
        <v>bodové hodnocení</v>
      </c>
    </row>
    <row r="7" spans="1:16" hidden="1" outlineLevel="1" x14ac:dyDescent="0.25">
      <c r="A7" s="11"/>
      <c r="B7" s="11"/>
      <c r="C7" s="83"/>
      <c r="D7" s="83"/>
      <c r="E7" s="83"/>
      <c r="F7" s="83"/>
      <c r="G7" s="20"/>
      <c r="H7" s="25"/>
      <c r="I7" s="26"/>
      <c r="J7" s="18"/>
      <c r="K7" s="18"/>
      <c r="L7" s="18" t="str">
        <f>B_01!L7</f>
        <v>B</v>
      </c>
      <c r="M7" s="18"/>
      <c r="N7" s="18"/>
      <c r="O7" s="18"/>
      <c r="P7" s="18" t="str">
        <f>B_01!P7</f>
        <v>C</v>
      </c>
    </row>
    <row r="8" spans="1:16" ht="15.75" hidden="1" outlineLevel="1" thickBot="1" x14ac:dyDescent="0.3">
      <c r="A8" s="27"/>
      <c r="B8" s="27"/>
      <c r="C8" s="84"/>
      <c r="D8" s="84"/>
      <c r="E8" s="84"/>
      <c r="F8" s="84"/>
      <c r="G8" s="21"/>
      <c r="H8" s="27"/>
      <c r="I8" s="38">
        <f>COUNTIF(I9:I69,2)*2</f>
        <v>12</v>
      </c>
      <c r="J8" s="488">
        <f>K8</f>
        <v>0</v>
      </c>
      <c r="K8" s="22">
        <f>COUNTIF(K9:K69,"x")</f>
        <v>0</v>
      </c>
      <c r="L8" s="78">
        <f>SUBTOTAL(9,L9:L69)</f>
        <v>0</v>
      </c>
      <c r="M8" s="488">
        <f>N8</f>
        <v>0</v>
      </c>
      <c r="N8" s="22">
        <f>COUNTIF(N9:N69,"x")</f>
        <v>0</v>
      </c>
      <c r="O8" s="78">
        <f>SUBTOTAL(9,O9:O69)</f>
        <v>0</v>
      </c>
      <c r="P8" s="80">
        <f>SUBTOTAL(9,P9:P69)</f>
        <v>0</v>
      </c>
    </row>
    <row r="9" spans="1:16" s="29" customFormat="1" ht="12.75" collapsed="1" thickBot="1" x14ac:dyDescent="0.3">
      <c r="A9" s="28"/>
      <c r="B9" s="28"/>
      <c r="C9" s="85"/>
      <c r="D9" s="85"/>
      <c r="E9" s="85"/>
      <c r="F9" s="85"/>
      <c r="G9" s="115"/>
      <c r="H9" s="179"/>
      <c r="I9" s="117"/>
      <c r="J9" s="514"/>
      <c r="K9" s="514"/>
      <c r="L9" s="514"/>
      <c r="M9" s="514"/>
      <c r="N9" s="514"/>
      <c r="O9" s="514"/>
      <c r="P9" s="515"/>
    </row>
    <row r="10" spans="1:16" x14ac:dyDescent="0.25">
      <c r="A10" s="72"/>
      <c r="B10" s="72"/>
      <c r="C10" s="86"/>
      <c r="D10" s="86"/>
      <c r="E10" s="86"/>
      <c r="F10" s="95">
        <v>1</v>
      </c>
      <c r="G10" s="155" t="s">
        <v>15</v>
      </c>
      <c r="H10" s="156" t="s">
        <v>122</v>
      </c>
      <c r="I10" s="157"/>
      <c r="J10" s="152" t="str">
        <f>$J$5</f>
        <v>současný stav</v>
      </c>
      <c r="K10" s="152"/>
      <c r="L10" s="120" t="str">
        <f>$L$5</f>
        <v>současný stav</v>
      </c>
      <c r="M10" s="152" t="str">
        <f>$M$5</f>
        <v>plánovaný stav</v>
      </c>
      <c r="N10" s="152"/>
      <c r="O10" s="485" t="str">
        <f>$O$5</f>
        <v>plánovaný stav</v>
      </c>
      <c r="P10" s="147" t="str">
        <f>$P$5</f>
        <v>pokrok</v>
      </c>
    </row>
    <row r="11" spans="1:16" x14ac:dyDescent="0.25">
      <c r="A11" s="73"/>
      <c r="B11" s="73"/>
      <c r="C11" s="87"/>
      <c r="D11" s="87"/>
      <c r="E11" s="87"/>
      <c r="F11" s="98" t="str">
        <f>G11</f>
        <v>3.1</v>
      </c>
      <c r="G11" s="158" t="str">
        <f>$G$2&amp;F10</f>
        <v>3.1</v>
      </c>
      <c r="H11" s="159" t="s">
        <v>316</v>
      </c>
      <c r="I11" s="160"/>
      <c r="J11" s="153" t="str">
        <f>$J$6</f>
        <v>výběr úrovně</v>
      </c>
      <c r="K11" s="153"/>
      <c r="L11" s="121" t="str">
        <f>$L$6</f>
        <v>bodové hodnocení</v>
      </c>
      <c r="M11" s="153" t="str">
        <f>$M$6</f>
        <v>výběr úrovně</v>
      </c>
      <c r="N11" s="153"/>
      <c r="O11" s="486" t="str">
        <f>$O$6</f>
        <v>bodové hodnocení</v>
      </c>
      <c r="P11" s="148" t="str">
        <f>$P$6</f>
        <v>bodové hodnocení</v>
      </c>
    </row>
    <row r="12" spans="1:16" ht="15.75" thickBot="1" x14ac:dyDescent="0.3">
      <c r="A12" s="73"/>
      <c r="B12" s="73"/>
      <c r="C12" s="87"/>
      <c r="D12" s="87"/>
      <c r="E12" s="87"/>
      <c r="F12" s="94" t="str">
        <f>F11</f>
        <v>3.1</v>
      </c>
      <c r="G12" s="161"/>
      <c r="H12" s="162"/>
      <c r="I12" s="163"/>
      <c r="J12" s="154"/>
      <c r="K12" s="154"/>
      <c r="L12" s="122" t="str">
        <f>$L$7</f>
        <v>B</v>
      </c>
      <c r="M12" s="154"/>
      <c r="N12" s="154"/>
      <c r="O12" s="487"/>
      <c r="P12" s="149" t="str">
        <f>$P$7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93">
        <f>MAX(A13:A16)</f>
        <v>2</v>
      </c>
      <c r="C13" s="88">
        <f>SUM(L13:L16)</f>
        <v>0</v>
      </c>
      <c r="D13" s="88">
        <f>SUM(O13:O16)</f>
        <v>0</v>
      </c>
      <c r="E13" s="88">
        <f>D13-C13</f>
        <v>0</v>
      </c>
      <c r="F13" s="94" t="str">
        <f t="shared" ref="F13:F19" si="0">F12</f>
        <v>3.1</v>
      </c>
      <c r="G13" s="9" t="s">
        <v>5</v>
      </c>
      <c r="H13" s="10" t="s">
        <v>6</v>
      </c>
      <c r="I13" s="464">
        <f>IF(A13&lt;&gt;"",A13/B13*2,"")</f>
        <v>0</v>
      </c>
      <c r="J13" s="207"/>
      <c r="K13" s="472" t="str">
        <f>IF(J13&lt;&gt;"","x","")</f>
        <v/>
      </c>
      <c r="L13" s="123" t="str">
        <f>IF(J13="","",I13)</f>
        <v/>
      </c>
      <c r="M13" s="207"/>
      <c r="N13" s="472" t="str">
        <f>IF(M13&lt;&gt;"","x","")</f>
        <v/>
      </c>
      <c r="O13" s="483" t="str">
        <f>IF(N13="","",I13)</f>
        <v/>
      </c>
      <c r="P13" s="150" t="str">
        <f>IF(AND(O13&lt;&gt;"",E13&gt;=0),E13,"")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89">
        <f t="shared" ref="B14" si="1">B13</f>
        <v>2</v>
      </c>
      <c r="C14" s="83"/>
      <c r="D14" s="83"/>
      <c r="E14" s="89">
        <f>E13</f>
        <v>0</v>
      </c>
      <c r="F14" s="94" t="str">
        <f t="shared" si="0"/>
        <v>3.1</v>
      </c>
      <c r="G14" s="2" t="s">
        <v>7</v>
      </c>
      <c r="H14" s="1" t="s">
        <v>123</v>
      </c>
      <c r="I14" s="465">
        <f>IF(A14&lt;&gt;"",A14/B14*2,"")</f>
        <v>1</v>
      </c>
      <c r="J14" s="411"/>
      <c r="K14" s="473" t="str">
        <f>IF(J14&lt;&gt;"","x","")</f>
        <v/>
      </c>
      <c r="L14" s="124" t="str">
        <f>IF(J14="","",I14)</f>
        <v/>
      </c>
      <c r="M14" s="411"/>
      <c r="N14" s="473" t="str">
        <f>IF(M14&lt;&gt;"","x","")</f>
        <v/>
      </c>
      <c r="O14" s="484" t="str">
        <f>IF(N14="","",I14)</f>
        <v/>
      </c>
      <c r="P14" s="151" t="str">
        <f>IF(AND(O14&lt;&gt;"",E14&gt;=0),E14,"")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89">
        <f>B14</f>
        <v>2</v>
      </c>
      <c r="C15" s="83"/>
      <c r="D15" s="83"/>
      <c r="E15" s="89">
        <f>E14</f>
        <v>0</v>
      </c>
      <c r="F15" s="94" t="str">
        <f>F14</f>
        <v>3.1</v>
      </c>
      <c r="G15" s="2" t="s">
        <v>9</v>
      </c>
      <c r="H15" s="1" t="s">
        <v>124</v>
      </c>
      <c r="I15" s="465">
        <f>IF(A15&lt;&gt;"",A15/B15*2,"")</f>
        <v>2</v>
      </c>
      <c r="J15" s="208"/>
      <c r="K15" s="473" t="str">
        <f>IF(J15&lt;&gt;"","x","")</f>
        <v/>
      </c>
      <c r="L15" s="124" t="str">
        <f>IF(J15="","",I15)</f>
        <v/>
      </c>
      <c r="M15" s="208"/>
      <c r="N15" s="473" t="str">
        <f>IF(M15&lt;&gt;"","x","")</f>
        <v/>
      </c>
      <c r="O15" s="484" t="str">
        <f>IF(N15="","",I15)</f>
        <v/>
      </c>
      <c r="P15" s="151" t="str">
        <f>IF(AND(O15&lt;&gt;"",E15&gt;=0),E15,"")</f>
        <v/>
      </c>
    </row>
    <row r="16" spans="1:16" x14ac:dyDescent="0.25">
      <c r="A16" s="105"/>
      <c r="B16" s="105"/>
      <c r="C16" s="106"/>
      <c r="D16" s="106"/>
      <c r="E16" s="106"/>
      <c r="F16" s="94" t="str">
        <f t="shared" si="0"/>
        <v>3.1</v>
      </c>
      <c r="G16" s="125" t="str">
        <f>"odd. B "&amp;F16</f>
        <v>odd. B 3.1</v>
      </c>
      <c r="H16" s="126" t="s">
        <v>16</v>
      </c>
      <c r="I16" s="127"/>
      <c r="J16" s="127"/>
      <c r="K16" s="127"/>
      <c r="L16" s="128"/>
      <c r="M16" s="127"/>
      <c r="N16" s="127"/>
      <c r="O16" s="128"/>
      <c r="P16" s="129"/>
    </row>
    <row r="17" spans="1:16" x14ac:dyDescent="0.25">
      <c r="A17" s="109"/>
      <c r="B17" s="109"/>
      <c r="C17" s="109"/>
      <c r="D17" s="109"/>
      <c r="E17" s="109"/>
      <c r="F17" s="94" t="str">
        <f t="shared" si="0"/>
        <v>3.1</v>
      </c>
      <c r="G17" s="130"/>
      <c r="H17" s="474"/>
      <c r="I17" s="475"/>
      <c r="J17" s="475"/>
      <c r="K17" s="475"/>
      <c r="L17" s="475"/>
      <c r="M17" s="475"/>
      <c r="N17" s="475"/>
      <c r="O17" s="475"/>
      <c r="P17" s="476"/>
    </row>
    <row r="18" spans="1:16" x14ac:dyDescent="0.25">
      <c r="A18" s="16"/>
      <c r="B18" s="16"/>
      <c r="C18" s="90"/>
      <c r="D18" s="90"/>
      <c r="E18" s="90"/>
      <c r="F18" s="94" t="str">
        <f t="shared" si="0"/>
        <v>3.1</v>
      </c>
      <c r="G18" s="141" t="str">
        <f>"odd. C "&amp;F18</f>
        <v>odd. C 3.1</v>
      </c>
      <c r="H18" s="142" t="s">
        <v>17</v>
      </c>
      <c r="I18" s="143"/>
      <c r="J18" s="143"/>
      <c r="K18" s="143"/>
      <c r="L18" s="144"/>
      <c r="M18" s="143"/>
      <c r="N18" s="143"/>
      <c r="O18" s="144"/>
      <c r="P18" s="145"/>
    </row>
    <row r="19" spans="1:16" ht="15.75" thickBot="1" x14ac:dyDescent="0.3">
      <c r="A19" s="107"/>
      <c r="B19" s="107"/>
      <c r="C19" s="107"/>
      <c r="D19" s="107"/>
      <c r="E19" s="107"/>
      <c r="F19" s="94" t="str">
        <f t="shared" si="0"/>
        <v>3.1</v>
      </c>
      <c r="G19" s="146"/>
      <c r="H19" s="477"/>
      <c r="I19" s="478"/>
      <c r="J19" s="478"/>
      <c r="K19" s="478"/>
      <c r="L19" s="478"/>
      <c r="M19" s="478"/>
      <c r="N19" s="478"/>
      <c r="O19" s="478"/>
      <c r="P19" s="479"/>
    </row>
    <row r="20" spans="1:16" collapsed="1" x14ac:dyDescent="0.25">
      <c r="A20" s="72"/>
      <c r="B20" s="72"/>
      <c r="C20" s="86"/>
      <c r="D20" s="86"/>
      <c r="E20" s="86"/>
      <c r="F20" s="95">
        <v>2</v>
      </c>
      <c r="G20" s="13" t="s">
        <v>15</v>
      </c>
      <c r="H20" s="3" t="s">
        <v>125</v>
      </c>
      <c r="I20" s="7"/>
      <c r="J20" s="152" t="str">
        <f>$J$5</f>
        <v>současný stav</v>
      </c>
      <c r="K20" s="152"/>
      <c r="L20" s="120" t="str">
        <f>$L$5</f>
        <v>současný stav</v>
      </c>
      <c r="M20" s="152" t="str">
        <f>$M$5</f>
        <v>plánovaný stav</v>
      </c>
      <c r="N20" s="152"/>
      <c r="O20" s="485" t="str">
        <f>$O$5</f>
        <v>plánovaný stav</v>
      </c>
      <c r="P20" s="147" t="str">
        <f>$P$5</f>
        <v>pokrok</v>
      </c>
    </row>
    <row r="21" spans="1:16" x14ac:dyDescent="0.25">
      <c r="A21" s="73"/>
      <c r="B21" s="73"/>
      <c r="C21" s="87"/>
      <c r="D21" s="87"/>
      <c r="E21" s="87"/>
      <c r="F21" s="98" t="str">
        <f>G21</f>
        <v>3.2</v>
      </c>
      <c r="G21" s="70" t="str">
        <f>$G$2&amp;F20</f>
        <v>3.2</v>
      </c>
      <c r="H21" s="4" t="s">
        <v>126</v>
      </c>
      <c r="I21" s="12"/>
      <c r="J21" s="153" t="str">
        <f>$J$6</f>
        <v>výběr úrovně</v>
      </c>
      <c r="K21" s="153"/>
      <c r="L21" s="121" t="str">
        <f>$L$6</f>
        <v>bodové hodnocení</v>
      </c>
      <c r="M21" s="153" t="str">
        <f>$M$6</f>
        <v>výběr úrovně</v>
      </c>
      <c r="N21" s="153"/>
      <c r="O21" s="486" t="str">
        <f>$O$6</f>
        <v>bodové hodnocení</v>
      </c>
      <c r="P21" s="148" t="str">
        <f>$P$6</f>
        <v>bodové hodnocení</v>
      </c>
    </row>
    <row r="22" spans="1:16" ht="15.75" thickBot="1" x14ac:dyDescent="0.3">
      <c r="A22" s="74"/>
      <c r="B22" s="74"/>
      <c r="C22" s="91"/>
      <c r="D22" s="91"/>
      <c r="E22" s="91"/>
      <c r="F22" s="94" t="str">
        <f t="shared" ref="F22:F30" si="2">F21</f>
        <v>3.2</v>
      </c>
      <c r="G22" s="14"/>
      <c r="H22" s="15"/>
      <c r="I22" s="8"/>
      <c r="J22" s="154"/>
      <c r="K22" s="154"/>
      <c r="L22" s="122" t="str">
        <f>$L$7</f>
        <v>B</v>
      </c>
      <c r="M22" s="154"/>
      <c r="N22" s="154"/>
      <c r="O22" s="487"/>
      <c r="P22" s="149" t="str">
        <f>$P$7</f>
        <v>C</v>
      </c>
    </row>
    <row r="23" spans="1:16" x14ac:dyDescent="0.25">
      <c r="A23" s="69">
        <f>IF(G23="a.",0,IF(G23="b.",1,IF(G23="c.",2,IF(G23="d.",3,IF(G23="e.",4,IF(G23="f.",5,IF(G23="g.",6,IF(G23="h.",7,IF(G23="i.",8,IF(G23="j.",9,""))))))))))</f>
        <v>0</v>
      </c>
      <c r="B23" s="93">
        <f>MAX(A23:A27)</f>
        <v>3</v>
      </c>
      <c r="C23" s="88">
        <f>SUM(L23:L27)</f>
        <v>0</v>
      </c>
      <c r="D23" s="88">
        <f>SUM(O23:O27)</f>
        <v>0</v>
      </c>
      <c r="E23" s="88">
        <f>D23-C23</f>
        <v>0</v>
      </c>
      <c r="F23" s="94" t="str">
        <f t="shared" si="2"/>
        <v>3.2</v>
      </c>
      <c r="G23" s="9" t="s">
        <v>5</v>
      </c>
      <c r="H23" s="10" t="s">
        <v>127</v>
      </c>
      <c r="I23" s="461">
        <f>IF(A23&lt;&gt;"",A23/B23*2,"")</f>
        <v>0</v>
      </c>
      <c r="J23" s="412"/>
      <c r="K23" s="472" t="str">
        <f>IF(J23&lt;&gt;"","x","")</f>
        <v/>
      </c>
      <c r="L23" s="123" t="str">
        <f>IF(J23="","",I23)</f>
        <v/>
      </c>
      <c r="M23" s="412"/>
      <c r="N23" s="472" t="str">
        <f>IF(M23&lt;&gt;"","x","")</f>
        <v/>
      </c>
      <c r="O23" s="483" t="str">
        <f>IF(M23="","",I23)</f>
        <v/>
      </c>
      <c r="P23" s="150" t="str">
        <f>IF(AND(O23&lt;&gt;"",E23&gt;=0),E23,"")</f>
        <v/>
      </c>
    </row>
    <row r="24" spans="1:16" x14ac:dyDescent="0.25">
      <c r="A24" s="69">
        <f>IF(G24="a.",0,IF(G24="b.",1,IF(G24="c.",2,IF(G24="d.",3,IF(G24="e.",4,IF(G24="f.",5,IF(G24="g.",6,IF(G24="h.",7,IF(G24="i.",8,IF(G24="j.",9,""))))))))))</f>
        <v>1</v>
      </c>
      <c r="B24" s="89">
        <f t="shared" ref="B24" si="3">B23</f>
        <v>3</v>
      </c>
      <c r="C24" s="83"/>
      <c r="D24" s="83"/>
      <c r="E24" s="89">
        <f>E23</f>
        <v>0</v>
      </c>
      <c r="F24" s="94" t="str">
        <f t="shared" si="2"/>
        <v>3.2</v>
      </c>
      <c r="G24" s="2" t="s">
        <v>7</v>
      </c>
      <c r="H24" s="1" t="s">
        <v>128</v>
      </c>
      <c r="I24" s="462">
        <f>IF(A24&lt;&gt;"",A24/B24*2,"")</f>
        <v>0.66666666666666663</v>
      </c>
      <c r="J24" s="411"/>
      <c r="K24" s="473" t="str">
        <f>IF(J24&lt;&gt;"","x","")</f>
        <v/>
      </c>
      <c r="L24" s="124" t="str">
        <f>IF(J24="","",I24)</f>
        <v/>
      </c>
      <c r="M24" s="411"/>
      <c r="N24" s="473" t="str">
        <f>IF(M24&lt;&gt;"","x","")</f>
        <v/>
      </c>
      <c r="O24" s="484" t="str">
        <f>IF(M24="","",I24)</f>
        <v/>
      </c>
      <c r="P24" s="151" t="str">
        <f>IF(AND(O24&lt;&gt;"",E24&gt;=0),E24,"")</f>
        <v/>
      </c>
    </row>
    <row r="25" spans="1:16" x14ac:dyDescent="0.25">
      <c r="A25" s="69">
        <f>IF(G25="a.",0,IF(G25="b.",1,IF(G25="c.",2,IF(G25="d.",3,IF(G25="e.",4,IF(G25="f.",5,IF(G25="g.",6,IF(G25="h.",7,IF(G25="i.",8,IF(G25="j.",9,""))))))))))</f>
        <v>2</v>
      </c>
      <c r="B25" s="89">
        <f>B24</f>
        <v>3</v>
      </c>
      <c r="C25" s="83"/>
      <c r="D25" s="83"/>
      <c r="E25" s="89">
        <f>E24</f>
        <v>0</v>
      </c>
      <c r="F25" s="94" t="str">
        <f t="shared" si="2"/>
        <v>3.2</v>
      </c>
      <c r="G25" s="448" t="s">
        <v>9</v>
      </c>
      <c r="H25" s="451" t="s">
        <v>276</v>
      </c>
      <c r="I25" s="462">
        <f>IF(A25&lt;&gt;"",A25/B25*2,"")</f>
        <v>1.3333333333333333</v>
      </c>
      <c r="J25" s="411"/>
      <c r="K25" s="473" t="str">
        <f>IF(J25&lt;&gt;"","x","")</f>
        <v/>
      </c>
      <c r="L25" s="124" t="str">
        <f>IF(J25="","",I25)</f>
        <v/>
      </c>
      <c r="M25" s="411"/>
      <c r="N25" s="473" t="str">
        <f>IF(M25&lt;&gt;"","x","")</f>
        <v/>
      </c>
      <c r="O25" s="484" t="str">
        <f>IF(M25="","",I25)</f>
        <v/>
      </c>
      <c r="P25" s="151" t="str">
        <f>IF(AND(O25&lt;&gt;"",E25&gt;=0),E25,"")</f>
        <v/>
      </c>
    </row>
    <row r="26" spans="1:16" x14ac:dyDescent="0.25">
      <c r="A26" s="69">
        <f>IF(G26="a.",0,IF(G26="b.",1,IF(G26="c.",2,IF(G26="d.",3,IF(G26="e.",4,IF(G26="f.",5,IF(G26="g.",6,IF(G26="h.",7,IF(G26="i.",8,IF(G26="j.",9,""))))))))))</f>
        <v>3</v>
      </c>
      <c r="B26" s="89">
        <f>B24</f>
        <v>3</v>
      </c>
      <c r="C26" s="83"/>
      <c r="D26" s="83"/>
      <c r="E26" s="89">
        <f>E24</f>
        <v>0</v>
      </c>
      <c r="F26" s="94" t="str">
        <f>F24</f>
        <v>3.2</v>
      </c>
      <c r="G26" s="448" t="s">
        <v>61</v>
      </c>
      <c r="H26" s="451" t="s">
        <v>129</v>
      </c>
      <c r="I26" s="462">
        <f>IF(A26&lt;&gt;"",A26/B26*2,"")</f>
        <v>2</v>
      </c>
      <c r="J26" s="208"/>
      <c r="K26" s="473" t="str">
        <f>IF(J26&lt;&gt;"","x","")</f>
        <v/>
      </c>
      <c r="L26" s="124" t="str">
        <f>IF(J26="","",I26)</f>
        <v/>
      </c>
      <c r="M26" s="208"/>
      <c r="N26" s="473" t="str">
        <f>IF(M26&lt;&gt;"","x","")</f>
        <v/>
      </c>
      <c r="O26" s="484" t="str">
        <f>IF(M26="","",I26)</f>
        <v/>
      </c>
      <c r="P26" s="151" t="str">
        <f>IF(AND(O26&lt;&gt;"",E26&gt;=0),E26,"")</f>
        <v/>
      </c>
    </row>
    <row r="27" spans="1:16" x14ac:dyDescent="0.25">
      <c r="A27" s="101"/>
      <c r="B27" s="101"/>
      <c r="C27" s="102"/>
      <c r="D27" s="102"/>
      <c r="E27" s="102"/>
      <c r="F27" s="94" t="str">
        <f t="shared" si="2"/>
        <v>3.2</v>
      </c>
      <c r="G27" s="125" t="str">
        <f>"odd. B "&amp;F27</f>
        <v>odd. B 3.2</v>
      </c>
      <c r="H27" s="126" t="s">
        <v>16</v>
      </c>
      <c r="I27" s="127"/>
      <c r="J27" s="127"/>
      <c r="K27" s="127"/>
      <c r="L27" s="128"/>
      <c r="M27" s="127"/>
      <c r="N27" s="127"/>
      <c r="O27" s="128"/>
      <c r="P27" s="129"/>
    </row>
    <row r="28" spans="1:16" x14ac:dyDescent="0.25">
      <c r="A28" s="109"/>
      <c r="B28" s="109"/>
      <c r="C28" s="109"/>
      <c r="D28" s="109"/>
      <c r="E28" s="109"/>
      <c r="F28" s="94" t="str">
        <f t="shared" si="2"/>
        <v>3.2</v>
      </c>
      <c r="G28" s="130"/>
      <c r="H28" s="474"/>
      <c r="I28" s="475"/>
      <c r="J28" s="475"/>
      <c r="K28" s="475"/>
      <c r="L28" s="475"/>
      <c r="M28" s="475"/>
      <c r="N28" s="475"/>
      <c r="O28" s="475"/>
      <c r="P28" s="476"/>
    </row>
    <row r="29" spans="1:16" x14ac:dyDescent="0.25">
      <c r="A29" s="16"/>
      <c r="B29" s="16"/>
      <c r="C29" s="90"/>
      <c r="D29" s="90"/>
      <c r="E29" s="90"/>
      <c r="F29" s="94" t="str">
        <f t="shared" si="2"/>
        <v>3.2</v>
      </c>
      <c r="G29" s="141" t="str">
        <f>"odd. C "&amp;F29</f>
        <v>odd. C 3.2</v>
      </c>
      <c r="H29" s="142" t="s">
        <v>17</v>
      </c>
      <c r="I29" s="143"/>
      <c r="J29" s="143"/>
      <c r="K29" s="143"/>
      <c r="L29" s="144"/>
      <c r="M29" s="143"/>
      <c r="N29" s="143"/>
      <c r="O29" s="144"/>
      <c r="P29" s="145"/>
    </row>
    <row r="30" spans="1:16" ht="15.75" thickBot="1" x14ac:dyDescent="0.3">
      <c r="A30" s="107"/>
      <c r="B30" s="107"/>
      <c r="C30" s="107"/>
      <c r="D30" s="107"/>
      <c r="E30" s="107"/>
      <c r="F30" s="94" t="str">
        <f t="shared" si="2"/>
        <v>3.2</v>
      </c>
      <c r="G30" s="146"/>
      <c r="H30" s="477"/>
      <c r="I30" s="478"/>
      <c r="J30" s="478"/>
      <c r="K30" s="478"/>
      <c r="L30" s="478"/>
      <c r="M30" s="478"/>
      <c r="N30" s="478"/>
      <c r="O30" s="478"/>
      <c r="P30" s="479"/>
    </row>
    <row r="31" spans="1:16" collapsed="1" x14ac:dyDescent="0.25">
      <c r="A31" s="72"/>
      <c r="B31" s="72"/>
      <c r="C31" s="86"/>
      <c r="D31" s="86"/>
      <c r="E31" s="86"/>
      <c r="F31" s="95">
        <v>3</v>
      </c>
      <c r="G31" s="13" t="s">
        <v>15</v>
      </c>
      <c r="H31" s="3" t="s">
        <v>130</v>
      </c>
      <c r="I31" s="7"/>
      <c r="J31" s="152" t="str">
        <f>$J$5</f>
        <v>současný stav</v>
      </c>
      <c r="K31" s="152"/>
      <c r="L31" s="120" t="str">
        <f>$L$5</f>
        <v>současný stav</v>
      </c>
      <c r="M31" s="152" t="str">
        <f>$M$5</f>
        <v>plánovaný stav</v>
      </c>
      <c r="N31" s="152"/>
      <c r="O31" s="485" t="str">
        <f>$O$5</f>
        <v>plánovaný stav</v>
      </c>
      <c r="P31" s="147" t="str">
        <f>$P$5</f>
        <v>pokrok</v>
      </c>
    </row>
    <row r="32" spans="1:16" x14ac:dyDescent="0.25">
      <c r="A32" s="73"/>
      <c r="B32" s="73"/>
      <c r="C32" s="87"/>
      <c r="D32" s="87"/>
      <c r="E32" s="87"/>
      <c r="F32" s="98" t="str">
        <f>G32</f>
        <v>3.3</v>
      </c>
      <c r="G32" s="70" t="str">
        <f>$G$2&amp;F31</f>
        <v>3.3</v>
      </c>
      <c r="H32" s="4" t="s">
        <v>317</v>
      </c>
      <c r="I32" s="12"/>
      <c r="J32" s="153" t="str">
        <f>$J$6</f>
        <v>výběr úrovně</v>
      </c>
      <c r="K32" s="153"/>
      <c r="L32" s="121" t="str">
        <f>$L$6</f>
        <v>bodové hodnocení</v>
      </c>
      <c r="M32" s="153" t="str">
        <f>$M$6</f>
        <v>výběr úrovně</v>
      </c>
      <c r="N32" s="153"/>
      <c r="O32" s="486" t="str">
        <f>$O$6</f>
        <v>bodové hodnocení</v>
      </c>
      <c r="P32" s="148" t="str">
        <f>$P$6</f>
        <v>bodové hodnocení</v>
      </c>
    </row>
    <row r="33" spans="1:16" ht="15.75" thickBot="1" x14ac:dyDescent="0.3">
      <c r="A33" s="74"/>
      <c r="B33" s="74"/>
      <c r="C33" s="91"/>
      <c r="D33" s="91"/>
      <c r="E33" s="91"/>
      <c r="F33" s="94" t="str">
        <f t="shared" ref="F33:F39" si="4">F32</f>
        <v>3.3</v>
      </c>
      <c r="G33" s="14"/>
      <c r="H33" s="15"/>
      <c r="I33" s="8"/>
      <c r="J33" s="154"/>
      <c r="K33" s="154"/>
      <c r="L33" s="122" t="str">
        <f>$L$7</f>
        <v>B</v>
      </c>
      <c r="M33" s="154"/>
      <c r="N33" s="154"/>
      <c r="O33" s="487"/>
      <c r="P33" s="149" t="str">
        <f>$P$7</f>
        <v>C</v>
      </c>
    </row>
    <row r="34" spans="1:16" x14ac:dyDescent="0.25">
      <c r="A34" s="69">
        <f>IF(G34="a.",0,IF(G34="b.",1,IF(G34="c.",2,IF(G34="d.",3,IF(G34="e.",4,IF(G34="f.",5,IF(G34="g.",6,IF(G34="h.",7,IF(G34="i.",8,IF(G34="j.",9,""))))))))))</f>
        <v>0</v>
      </c>
      <c r="B34" s="93">
        <f>MAX(A34:A36)</f>
        <v>1</v>
      </c>
      <c r="C34" s="88">
        <f>SUM(L34:L36)</f>
        <v>0</v>
      </c>
      <c r="D34" s="88">
        <f>SUM(O34:O36)</f>
        <v>0</v>
      </c>
      <c r="E34" s="88">
        <f>D34-C34</f>
        <v>0</v>
      </c>
      <c r="F34" s="94" t="str">
        <f t="shared" si="4"/>
        <v>3.3</v>
      </c>
      <c r="G34" s="2" t="s">
        <v>5</v>
      </c>
      <c r="H34" s="1" t="s">
        <v>6</v>
      </c>
      <c r="I34" s="76">
        <f>IF(A34&lt;&gt;"",A34/B34*2,"")</f>
        <v>0</v>
      </c>
      <c r="J34" s="412"/>
      <c r="K34" s="472" t="str">
        <f>IF(J34&lt;&gt;"","x","")</f>
        <v/>
      </c>
      <c r="L34" s="123" t="str">
        <f>IF(J34="","",I34)</f>
        <v/>
      </c>
      <c r="M34" s="412"/>
      <c r="N34" s="472" t="str">
        <f>IF(M34&lt;&gt;"","x","")</f>
        <v/>
      </c>
      <c r="O34" s="483" t="str">
        <f>IF(M34="","",I34)</f>
        <v/>
      </c>
      <c r="P34" s="150" t="str">
        <f>IF(AND(O34&lt;&gt;"",E34&gt;=0),E34,"")</f>
        <v/>
      </c>
    </row>
    <row r="35" spans="1:16" x14ac:dyDescent="0.25">
      <c r="A35" s="69">
        <f>IF(G35="a.",0,IF(G35="b.",1,IF(G35="c.",2,IF(G35="d.",3,IF(G35="e.",4,IF(G35="f.",5,IF(G35="g.",6,IF(G35="h.",7,IF(G35="i.",8,IF(G35="j.",9,""))))))))))</f>
        <v>1</v>
      </c>
      <c r="B35" s="89">
        <f t="shared" ref="B35" si="5">B34</f>
        <v>1</v>
      </c>
      <c r="C35" s="83"/>
      <c r="D35" s="83"/>
      <c r="E35" s="89">
        <f>E34</f>
        <v>0</v>
      </c>
      <c r="F35" s="94" t="str">
        <f t="shared" si="4"/>
        <v>3.3</v>
      </c>
      <c r="G35" s="2" t="s">
        <v>7</v>
      </c>
      <c r="H35" s="1" t="s">
        <v>131</v>
      </c>
      <c r="I35" s="76">
        <f>IF(A35&lt;&gt;"",A35/B35*2,"")</f>
        <v>2</v>
      </c>
      <c r="J35" s="208"/>
      <c r="K35" s="473" t="str">
        <f>IF(J35&lt;&gt;"","x","")</f>
        <v/>
      </c>
      <c r="L35" s="124" t="str">
        <f>IF(J35="","",I35)</f>
        <v/>
      </c>
      <c r="M35" s="208"/>
      <c r="N35" s="473" t="str">
        <f>IF(M35&lt;&gt;"","x","")</f>
        <v/>
      </c>
      <c r="O35" s="484" t="str">
        <f>IF(M35="","",I35)</f>
        <v/>
      </c>
      <c r="P35" s="151" t="str">
        <f>IF(AND(O35&lt;&gt;"",E35&gt;=0),E35,"")</f>
        <v/>
      </c>
    </row>
    <row r="36" spans="1:16" x14ac:dyDescent="0.25">
      <c r="A36" s="101"/>
      <c r="B36" s="101"/>
      <c r="C36" s="102"/>
      <c r="D36" s="102"/>
      <c r="E36" s="102"/>
      <c r="F36" s="94" t="str">
        <f t="shared" si="4"/>
        <v>3.3</v>
      </c>
      <c r="G36" s="125" t="str">
        <f>"odd. B "&amp;F36</f>
        <v>odd. B 3.3</v>
      </c>
      <c r="H36" s="126" t="s">
        <v>16</v>
      </c>
      <c r="I36" s="127"/>
      <c r="J36" s="127"/>
      <c r="K36" s="127"/>
      <c r="L36" s="128"/>
      <c r="M36" s="127"/>
      <c r="N36" s="127"/>
      <c r="O36" s="128"/>
      <c r="P36" s="129"/>
    </row>
    <row r="37" spans="1:16" x14ac:dyDescent="0.25">
      <c r="A37" s="109"/>
      <c r="B37" s="109"/>
      <c r="C37" s="109"/>
      <c r="D37" s="109"/>
      <c r="E37" s="109"/>
      <c r="F37" s="94" t="str">
        <f t="shared" si="4"/>
        <v>3.3</v>
      </c>
      <c r="G37" s="130"/>
      <c r="H37" s="474"/>
      <c r="I37" s="475"/>
      <c r="J37" s="475"/>
      <c r="K37" s="475"/>
      <c r="L37" s="475"/>
      <c r="M37" s="475"/>
      <c r="N37" s="475"/>
      <c r="O37" s="475"/>
      <c r="P37" s="476"/>
    </row>
    <row r="38" spans="1:16" x14ac:dyDescent="0.25">
      <c r="A38" s="16"/>
      <c r="B38" s="16"/>
      <c r="C38" s="90"/>
      <c r="D38" s="90"/>
      <c r="E38" s="90"/>
      <c r="F38" s="94" t="str">
        <f t="shared" si="4"/>
        <v>3.3</v>
      </c>
      <c r="G38" s="141" t="str">
        <f>"odd. C "&amp;F38</f>
        <v>odd. C 3.3</v>
      </c>
      <c r="H38" s="142" t="s">
        <v>17</v>
      </c>
      <c r="I38" s="143"/>
      <c r="J38" s="143"/>
      <c r="K38" s="143"/>
      <c r="L38" s="144"/>
      <c r="M38" s="143"/>
      <c r="N38" s="143"/>
      <c r="O38" s="144"/>
      <c r="P38" s="145"/>
    </row>
    <row r="39" spans="1:16" ht="15.75" thickBot="1" x14ac:dyDescent="0.3">
      <c r="A39" s="107"/>
      <c r="B39" s="107"/>
      <c r="C39" s="107"/>
      <c r="D39" s="107"/>
      <c r="E39" s="107"/>
      <c r="F39" s="94" t="str">
        <f t="shared" si="4"/>
        <v>3.3</v>
      </c>
      <c r="G39" s="146"/>
      <c r="H39" s="477"/>
      <c r="I39" s="478"/>
      <c r="J39" s="478"/>
      <c r="K39" s="478"/>
      <c r="L39" s="478"/>
      <c r="M39" s="478"/>
      <c r="N39" s="478"/>
      <c r="O39" s="478"/>
      <c r="P39" s="479"/>
    </row>
    <row r="40" spans="1:16" collapsed="1" x14ac:dyDescent="0.25">
      <c r="A40" s="72"/>
      <c r="B40" s="72"/>
      <c r="C40" s="86"/>
      <c r="D40" s="86"/>
      <c r="E40" s="86"/>
      <c r="F40" s="95">
        <v>4</v>
      </c>
      <c r="G40" s="13" t="s">
        <v>15</v>
      </c>
      <c r="H40" s="3" t="s">
        <v>136</v>
      </c>
      <c r="I40" s="7"/>
      <c r="J40" s="152" t="str">
        <f>$J$5</f>
        <v>současný stav</v>
      </c>
      <c r="K40" s="152"/>
      <c r="L40" s="120" t="str">
        <f>$L$5</f>
        <v>současný stav</v>
      </c>
      <c r="M40" s="152" t="str">
        <f>$M$5</f>
        <v>plánovaný stav</v>
      </c>
      <c r="N40" s="152"/>
      <c r="O40" s="485" t="str">
        <f>$O$5</f>
        <v>plánovaný stav</v>
      </c>
      <c r="P40" s="81" t="str">
        <f>$P$5</f>
        <v>pokrok</v>
      </c>
    </row>
    <row r="41" spans="1:16" x14ac:dyDescent="0.25">
      <c r="A41" s="73"/>
      <c r="B41" s="73"/>
      <c r="C41" s="87"/>
      <c r="D41" s="87"/>
      <c r="E41" s="87"/>
      <c r="F41" s="98" t="str">
        <f>G41</f>
        <v>3.4</v>
      </c>
      <c r="G41" s="70" t="str">
        <f>$G$2&amp;F40</f>
        <v>3.4</v>
      </c>
      <c r="H41" s="4" t="s">
        <v>318</v>
      </c>
      <c r="I41" s="12"/>
      <c r="J41" s="153" t="str">
        <f>$J$6</f>
        <v>výběr úrovně</v>
      </c>
      <c r="K41" s="153"/>
      <c r="L41" s="121" t="str">
        <f>$L$6</f>
        <v>bodové hodnocení</v>
      </c>
      <c r="M41" s="153" t="str">
        <f>$M$6</f>
        <v>výběr úrovně</v>
      </c>
      <c r="N41" s="153"/>
      <c r="O41" s="486" t="str">
        <f>$O$6</f>
        <v>bodové hodnocení</v>
      </c>
      <c r="P41" s="148" t="str">
        <f>$P$6</f>
        <v>bodové hodnocení</v>
      </c>
    </row>
    <row r="42" spans="1:16" ht="15.75" thickBot="1" x14ac:dyDescent="0.3">
      <c r="A42" s="74"/>
      <c r="B42" s="74"/>
      <c r="C42" s="91"/>
      <c r="D42" s="91"/>
      <c r="E42" s="91"/>
      <c r="F42" s="94" t="str">
        <f t="shared" ref="F42:F50" si="6">F41</f>
        <v>3.4</v>
      </c>
      <c r="G42" s="14"/>
      <c r="H42" s="15"/>
      <c r="I42" s="8"/>
      <c r="J42" s="154"/>
      <c r="K42" s="154"/>
      <c r="L42" s="122" t="str">
        <f>$L$7</f>
        <v>B</v>
      </c>
      <c r="M42" s="154"/>
      <c r="N42" s="154"/>
      <c r="O42" s="487"/>
      <c r="P42" s="149" t="str">
        <f>$P$7</f>
        <v>C</v>
      </c>
    </row>
    <row r="43" spans="1:16" x14ac:dyDescent="0.25">
      <c r="A43" s="69">
        <f>IF(G43="a.",0,IF(G43="b.",1,IF(G43="c.",2,IF(G43="d.",3,IF(G43="e.",4,IF(G43="f.",5,IF(G43="g.",6,IF(G43="h.",7,IF(G43="i.",8,IF(G43="j.",9,""))))))))))</f>
        <v>0</v>
      </c>
      <c r="B43" s="93">
        <f>MAX(A43:A47)</f>
        <v>3</v>
      </c>
      <c r="C43" s="88">
        <f>SUM(L43:L47)</f>
        <v>0</v>
      </c>
      <c r="D43" s="88">
        <f>SUM(O43:O47)</f>
        <v>0</v>
      </c>
      <c r="E43" s="88">
        <f>D43-C43</f>
        <v>0</v>
      </c>
      <c r="F43" s="94" t="str">
        <f t="shared" si="6"/>
        <v>3.4</v>
      </c>
      <c r="G43" s="2" t="s">
        <v>5</v>
      </c>
      <c r="H43" s="1" t="s">
        <v>132</v>
      </c>
      <c r="I43" s="76">
        <f>IF(A43&lt;&gt;"",A43/B43*2,"")</f>
        <v>0</v>
      </c>
      <c r="J43" s="207"/>
      <c r="K43" s="472" t="str">
        <f>IF(J43&lt;&gt;"","x","")</f>
        <v/>
      </c>
      <c r="L43" s="123" t="str">
        <f>IF(J43="","",I43)</f>
        <v/>
      </c>
      <c r="M43" s="207"/>
      <c r="N43" s="472" t="str">
        <f>IF(M43&lt;&gt;"","x","")</f>
        <v/>
      </c>
      <c r="O43" s="483" t="str">
        <f>IF(M43="","",I43)</f>
        <v/>
      </c>
      <c r="P43" s="150" t="str">
        <f>IF(AND(O43&lt;&gt;"",E43&gt;=0),E43,"")</f>
        <v/>
      </c>
    </row>
    <row r="44" spans="1:16" x14ac:dyDescent="0.25">
      <c r="A44" s="69">
        <f>IF(G44="a.",0,IF(G44="b.",1,IF(G44="c.",2,IF(G44="d.",3,IF(G44="e.",4,IF(G44="f.",5,IF(G44="g.",6,IF(G44="h.",7,IF(G44="i.",8,IF(G44="j.",9,""))))))))))</f>
        <v>1</v>
      </c>
      <c r="B44" s="89">
        <f t="shared" ref="B44" si="7">B43</f>
        <v>3</v>
      </c>
      <c r="C44" s="83"/>
      <c r="D44" s="83"/>
      <c r="E44" s="89">
        <f>E43</f>
        <v>0</v>
      </c>
      <c r="F44" s="94" t="str">
        <f t="shared" si="6"/>
        <v>3.4</v>
      </c>
      <c r="G44" s="2" t="s">
        <v>7</v>
      </c>
      <c r="H44" s="1" t="s">
        <v>133</v>
      </c>
      <c r="I44" s="76">
        <f>IF(A44&lt;&gt;"",A44/B44*2,"")</f>
        <v>0.66666666666666663</v>
      </c>
      <c r="J44" s="208"/>
      <c r="K44" s="473" t="str">
        <f>IF(J44&lt;&gt;"","x","")</f>
        <v/>
      </c>
      <c r="L44" s="124" t="str">
        <f>IF(J44="","",I44)</f>
        <v/>
      </c>
      <c r="M44" s="208"/>
      <c r="N44" s="473" t="str">
        <f>IF(M44&lt;&gt;"","x","")</f>
        <v/>
      </c>
      <c r="O44" s="484" t="str">
        <f>IF(M44="","",I44)</f>
        <v/>
      </c>
      <c r="P44" s="151" t="str">
        <f>IF(AND(O44&lt;&gt;"",E44&gt;=0),E44,"")</f>
        <v/>
      </c>
    </row>
    <row r="45" spans="1:16" x14ac:dyDescent="0.25">
      <c r="A45" s="69">
        <f>IF(G45="a.",0,IF(G45="b.",1,IF(G45="c.",2,IF(G45="d.",3,IF(G45="e.",4,IF(G45="f.",5,IF(G45="g.",6,IF(G45="h.",7,IF(G45="i.",8,IF(G45="j.",9,""))))))))))</f>
        <v>2</v>
      </c>
      <c r="B45" s="89">
        <f>B43</f>
        <v>3</v>
      </c>
      <c r="C45" s="83"/>
      <c r="D45" s="83"/>
      <c r="E45" s="89">
        <f>E43</f>
        <v>0</v>
      </c>
      <c r="F45" s="94" t="str">
        <f t="shared" si="6"/>
        <v>3.4</v>
      </c>
      <c r="G45" s="2" t="s">
        <v>9</v>
      </c>
      <c r="H45" s="1" t="s">
        <v>134</v>
      </c>
      <c r="I45" s="76">
        <f>IF(A45&lt;&gt;"",A45/B45*2,"")</f>
        <v>1.3333333333333333</v>
      </c>
      <c r="J45" s="411"/>
      <c r="K45" s="473" t="str">
        <f>IF(J45&lt;&gt;"","x","")</f>
        <v/>
      </c>
      <c r="L45" s="124" t="str">
        <f>IF(J45="","",I45)</f>
        <v/>
      </c>
      <c r="M45" s="411"/>
      <c r="N45" s="473" t="str">
        <f>IF(M45&lt;&gt;"","x","")</f>
        <v/>
      </c>
      <c r="O45" s="484" t="str">
        <f>IF(M45="","",I45)</f>
        <v/>
      </c>
      <c r="P45" s="151" t="str">
        <f>IF(AND(O45&lt;&gt;"",E45&gt;=0),E45,"")</f>
        <v/>
      </c>
    </row>
    <row r="46" spans="1:16" x14ac:dyDescent="0.25">
      <c r="A46" s="69">
        <f>IF(G46="a.",0,IF(G46="b.",1,IF(G46="c.",2,IF(G46="d.",3,IF(G46="e.",4,IF(G46="f.",5,IF(G46="g.",6,IF(G46="h.",7,IF(G46="i.",8,IF(G46="j.",9,""))))))))))</f>
        <v>3</v>
      </c>
      <c r="B46" s="89">
        <f>B44</f>
        <v>3</v>
      </c>
      <c r="C46" s="83"/>
      <c r="D46" s="83"/>
      <c r="E46" s="89">
        <f>E44</f>
        <v>0</v>
      </c>
      <c r="F46" s="94" t="str">
        <f t="shared" si="6"/>
        <v>3.4</v>
      </c>
      <c r="G46" s="2" t="s">
        <v>61</v>
      </c>
      <c r="H46" s="1" t="s">
        <v>135</v>
      </c>
      <c r="I46" s="76">
        <f>IF(A46&lt;&gt;"",A46/B46*2,"")</f>
        <v>2</v>
      </c>
      <c r="J46" s="208"/>
      <c r="K46" s="473" t="str">
        <f>IF(J46&lt;&gt;"","x","")</f>
        <v/>
      </c>
      <c r="L46" s="124" t="str">
        <f>IF(J46="","",I46)</f>
        <v/>
      </c>
      <c r="M46" s="208"/>
      <c r="N46" s="473" t="str">
        <f>IF(M46&lt;&gt;"","x","")</f>
        <v/>
      </c>
      <c r="O46" s="484" t="str">
        <f>IF(M46="","",I46)</f>
        <v/>
      </c>
      <c r="P46" s="151" t="str">
        <f>IF(AND(O46&lt;&gt;"",E46&gt;=0),E46,"")</f>
        <v/>
      </c>
    </row>
    <row r="47" spans="1:16" x14ac:dyDescent="0.25">
      <c r="A47" s="101"/>
      <c r="B47" s="101"/>
      <c r="C47" s="102"/>
      <c r="D47" s="102"/>
      <c r="E47" s="102"/>
      <c r="F47" s="94" t="str">
        <f t="shared" si="6"/>
        <v>3.4</v>
      </c>
      <c r="G47" s="125" t="str">
        <f>"odd. B "&amp;F47</f>
        <v>odd. B 3.4</v>
      </c>
      <c r="H47" s="126" t="s">
        <v>16</v>
      </c>
      <c r="I47" s="127"/>
      <c r="J47" s="127"/>
      <c r="K47" s="127"/>
      <c r="L47" s="128"/>
      <c r="M47" s="127"/>
      <c r="N47" s="127"/>
      <c r="O47" s="128"/>
      <c r="P47" s="129"/>
    </row>
    <row r="48" spans="1:16" x14ac:dyDescent="0.25">
      <c r="A48" s="109"/>
      <c r="B48" s="109"/>
      <c r="C48" s="109"/>
      <c r="D48" s="109"/>
      <c r="E48" s="109"/>
      <c r="F48" s="94" t="str">
        <f t="shared" si="6"/>
        <v>3.4</v>
      </c>
      <c r="G48" s="130"/>
      <c r="H48" s="474"/>
      <c r="I48" s="475"/>
      <c r="J48" s="475"/>
      <c r="K48" s="475"/>
      <c r="L48" s="475"/>
      <c r="M48" s="475"/>
      <c r="N48" s="475"/>
      <c r="O48" s="475"/>
      <c r="P48" s="476"/>
    </row>
    <row r="49" spans="1:16" x14ac:dyDescent="0.25">
      <c r="A49" s="16"/>
      <c r="B49" s="16"/>
      <c r="C49" s="90"/>
      <c r="D49" s="90"/>
      <c r="E49" s="90"/>
      <c r="F49" s="94" t="str">
        <f t="shared" si="6"/>
        <v>3.4</v>
      </c>
      <c r="G49" s="141" t="str">
        <f>"odd. C "&amp;F49</f>
        <v>odd. C 3.4</v>
      </c>
      <c r="H49" s="142" t="s">
        <v>17</v>
      </c>
      <c r="I49" s="143"/>
      <c r="J49" s="143"/>
      <c r="K49" s="143"/>
      <c r="L49" s="144"/>
      <c r="M49" s="143"/>
      <c r="N49" s="143"/>
      <c r="O49" s="144"/>
      <c r="P49" s="145"/>
    </row>
    <row r="50" spans="1:16" ht="15.75" thickBot="1" x14ac:dyDescent="0.3">
      <c r="A50" s="107"/>
      <c r="B50" s="107"/>
      <c r="C50" s="107"/>
      <c r="D50" s="107"/>
      <c r="E50" s="107"/>
      <c r="F50" s="94" t="str">
        <f t="shared" si="6"/>
        <v>3.4</v>
      </c>
      <c r="G50" s="146"/>
      <c r="H50" s="477"/>
      <c r="I50" s="478"/>
      <c r="J50" s="478"/>
      <c r="K50" s="478"/>
      <c r="L50" s="478"/>
      <c r="M50" s="478"/>
      <c r="N50" s="478"/>
      <c r="O50" s="478"/>
      <c r="P50" s="479"/>
    </row>
    <row r="51" spans="1:16" collapsed="1" x14ac:dyDescent="0.25">
      <c r="A51" s="72"/>
      <c r="B51" s="72"/>
      <c r="C51" s="86"/>
      <c r="D51" s="86"/>
      <c r="E51" s="86"/>
      <c r="F51" s="95">
        <v>5</v>
      </c>
      <c r="G51" s="13" t="s">
        <v>15</v>
      </c>
      <c r="H51" s="457" t="s">
        <v>269</v>
      </c>
      <c r="I51" s="7"/>
      <c r="J51" s="152" t="str">
        <f>$J$5</f>
        <v>současný stav</v>
      </c>
      <c r="K51" s="152"/>
      <c r="L51" s="120" t="str">
        <f>$L$5</f>
        <v>současný stav</v>
      </c>
      <c r="M51" s="152" t="str">
        <f>$M$5</f>
        <v>plánovaný stav</v>
      </c>
      <c r="N51" s="152"/>
      <c r="O51" s="485" t="str">
        <f>$O$5</f>
        <v>plánovaný stav</v>
      </c>
      <c r="P51" s="147" t="str">
        <f>$P$5</f>
        <v>pokrok</v>
      </c>
    </row>
    <row r="52" spans="1:16" x14ac:dyDescent="0.25">
      <c r="A52" s="73"/>
      <c r="B52" s="73"/>
      <c r="C52" s="87"/>
      <c r="D52" s="87"/>
      <c r="E52" s="87"/>
      <c r="F52" s="98" t="str">
        <f>G52</f>
        <v>3.5</v>
      </c>
      <c r="G52" s="70" t="str">
        <f>$G$2&amp;F51</f>
        <v>3.5</v>
      </c>
      <c r="H52" s="452" t="s">
        <v>319</v>
      </c>
      <c r="I52" s="12"/>
      <c r="J52" s="153" t="str">
        <f>$J$6</f>
        <v>výběr úrovně</v>
      </c>
      <c r="K52" s="153"/>
      <c r="L52" s="121" t="str">
        <f>$L$6</f>
        <v>bodové hodnocení</v>
      </c>
      <c r="M52" s="153" t="str">
        <f>$M$6</f>
        <v>výběr úrovně</v>
      </c>
      <c r="N52" s="153"/>
      <c r="O52" s="486" t="str">
        <f>$O$6</f>
        <v>bodové hodnocení</v>
      </c>
      <c r="P52" s="148" t="str">
        <f>$P$6</f>
        <v>bodové hodnocení</v>
      </c>
    </row>
    <row r="53" spans="1:16" ht="15.75" thickBot="1" x14ac:dyDescent="0.3">
      <c r="A53" s="74"/>
      <c r="B53" s="74"/>
      <c r="C53" s="91"/>
      <c r="D53" s="91"/>
      <c r="E53" s="91"/>
      <c r="F53" s="94" t="str">
        <f t="shared" ref="F53:F60" si="8">F52</f>
        <v>3.5</v>
      </c>
      <c r="G53" s="14"/>
      <c r="H53" s="453"/>
      <c r="I53" s="8"/>
      <c r="J53" s="154"/>
      <c r="K53" s="154"/>
      <c r="L53" s="122" t="str">
        <f>$L$7</f>
        <v>B</v>
      </c>
      <c r="M53" s="154"/>
      <c r="N53" s="154"/>
      <c r="O53" s="487"/>
      <c r="P53" s="149" t="str">
        <f>$P$7</f>
        <v>C</v>
      </c>
    </row>
    <row r="54" spans="1:16" x14ac:dyDescent="0.25">
      <c r="A54" s="69">
        <f>IF(G54="a.",0,IF(G54="b.",1,IF(G54="c.",2,IF(G54="d.",3,IF(G54="e.",4,IF(G54="f.",5,IF(G54="g.",6,IF(G54="h.",7,IF(G54="i.",8,IF(G54="j.",9,""))))))))))</f>
        <v>0</v>
      </c>
      <c r="B54" s="93">
        <f>MAX(A54:A58)</f>
        <v>2</v>
      </c>
      <c r="C54" s="88">
        <f>SUM(L54:L58)</f>
        <v>0</v>
      </c>
      <c r="D54" s="88">
        <f>SUM(O54:O58)</f>
        <v>0</v>
      </c>
      <c r="E54" s="88">
        <f>D54-C54</f>
        <v>0</v>
      </c>
      <c r="F54" s="94" t="str">
        <f t="shared" si="8"/>
        <v>3.5</v>
      </c>
      <c r="G54" s="450" t="s">
        <v>5</v>
      </c>
      <c r="H54" s="454" t="s">
        <v>6</v>
      </c>
      <c r="I54" s="76">
        <f>IF(A54&lt;&gt;"",A54/B54*2,"")</f>
        <v>0</v>
      </c>
      <c r="J54" s="412"/>
      <c r="K54" s="472" t="str">
        <f>IF(J54&lt;&gt;"","x","")</f>
        <v/>
      </c>
      <c r="L54" s="123" t="str">
        <f>IF(J54="","",I54)</f>
        <v/>
      </c>
      <c r="M54" s="412"/>
      <c r="N54" s="472" t="str">
        <f>IF(M54&lt;&gt;"","x","")</f>
        <v/>
      </c>
      <c r="O54" s="483" t="str">
        <f>IF(M54="","",I54)</f>
        <v/>
      </c>
      <c r="P54" s="150" t="str">
        <f>IF(AND(O54&lt;&gt;"",E54&gt;=0),E54,"")</f>
        <v/>
      </c>
    </row>
    <row r="55" spans="1:16" x14ac:dyDescent="0.25">
      <c r="A55" s="69">
        <f>IF(G55="a.",0,IF(G55="b.",1,IF(G55="c.",2,IF(G55="d.",3,IF(G55="e.",4,IF(G55="f.",5,IF(G55="g.",6,IF(G55="h.",7,IF(G55="i.",8,IF(G55="j.",9,""))))))))))</f>
        <v>1</v>
      </c>
      <c r="B55" s="89">
        <f>B53</f>
        <v>0</v>
      </c>
      <c r="C55" s="83"/>
      <c r="D55" s="83"/>
      <c r="E55" s="89">
        <f>E53</f>
        <v>0</v>
      </c>
      <c r="F55" s="94" t="str">
        <f>F53</f>
        <v>3.5</v>
      </c>
      <c r="G55" s="450" t="s">
        <v>7</v>
      </c>
      <c r="H55" s="454" t="s">
        <v>270</v>
      </c>
      <c r="I55" s="76">
        <v>1</v>
      </c>
      <c r="J55" s="449"/>
      <c r="K55" s="473" t="str">
        <f>IF(J55&lt;&gt;"","x","")</f>
        <v/>
      </c>
      <c r="L55" s="124" t="str">
        <f>IF(J55="","",I55)</f>
        <v/>
      </c>
      <c r="M55" s="411"/>
      <c r="N55" s="473" t="str">
        <f>IF(M55&lt;&gt;"","x","")</f>
        <v/>
      </c>
      <c r="O55" s="484" t="str">
        <f>IF(M55="","",I55)</f>
        <v/>
      </c>
      <c r="P55" s="151" t="str">
        <f>IF(AND(O55&lt;&gt;"",E55&gt;=0),E55,"")</f>
        <v/>
      </c>
    </row>
    <row r="56" spans="1:16" x14ac:dyDescent="0.25">
      <c r="A56" s="69">
        <f>IF(G56="a.",0,IF(G56="b.",1,IF(G56="c.",2,IF(G56="d.",3,IF(G56="e.",4,IF(G56="f.",5,IF(G56="g.",6,IF(G56="h.",7,IF(G56="i.",8,IF(G56="j.",9,""))))))))))</f>
        <v>2</v>
      </c>
      <c r="B56" s="89">
        <f t="shared" ref="B56" si="9">B54</f>
        <v>2</v>
      </c>
      <c r="C56" s="83"/>
      <c r="D56" s="83"/>
      <c r="E56" s="89">
        <f>E54</f>
        <v>0</v>
      </c>
      <c r="F56" s="94" t="str">
        <f>F54</f>
        <v>3.5</v>
      </c>
      <c r="G56" s="450" t="s">
        <v>9</v>
      </c>
      <c r="H56" s="454" t="s">
        <v>271</v>
      </c>
      <c r="I56" s="76">
        <f>IF(A56&lt;&gt;"",A56/B56*2,"")</f>
        <v>2</v>
      </c>
      <c r="J56" s="208"/>
      <c r="K56" s="473" t="str">
        <f>IF(J56&lt;&gt;"","x","")</f>
        <v/>
      </c>
      <c r="L56" s="124" t="str">
        <f>IF(J56="","",I56)</f>
        <v/>
      </c>
      <c r="M56" s="208"/>
      <c r="N56" s="473" t="str">
        <f>IF(M56&lt;&gt;"","x","")</f>
        <v/>
      </c>
      <c r="O56" s="484" t="str">
        <f>IF(M56="","",I56)</f>
        <v/>
      </c>
      <c r="P56" s="151" t="str">
        <f>IF(AND(O56&lt;&gt;"",E56&gt;=0),E56,"")</f>
        <v/>
      </c>
    </row>
    <row r="57" spans="1:16" x14ac:dyDescent="0.25">
      <c r="A57" s="101"/>
      <c r="B57" s="101"/>
      <c r="C57" s="102"/>
      <c r="D57" s="102"/>
      <c r="E57" s="102"/>
      <c r="F57" s="94" t="str">
        <f t="shared" si="8"/>
        <v>3.5</v>
      </c>
      <c r="G57" s="125" t="str">
        <f>"odd. B "&amp;F57</f>
        <v>odd. B 3.5</v>
      </c>
      <c r="H57" s="126" t="s">
        <v>16</v>
      </c>
      <c r="I57" s="127"/>
      <c r="J57" s="127"/>
      <c r="K57" s="127"/>
      <c r="L57" s="128"/>
      <c r="M57" s="127"/>
      <c r="N57" s="127"/>
      <c r="O57" s="128"/>
      <c r="P57" s="129"/>
    </row>
    <row r="58" spans="1:16" x14ac:dyDescent="0.25">
      <c r="A58" s="109"/>
      <c r="B58" s="109"/>
      <c r="C58" s="109"/>
      <c r="D58" s="109"/>
      <c r="E58" s="109"/>
      <c r="F58" s="94" t="str">
        <f t="shared" si="8"/>
        <v>3.5</v>
      </c>
      <c r="G58" s="130"/>
      <c r="H58" s="474"/>
      <c r="I58" s="475"/>
      <c r="J58" s="475"/>
      <c r="K58" s="475"/>
      <c r="L58" s="475"/>
      <c r="M58" s="475"/>
      <c r="N58" s="475"/>
      <c r="O58" s="475"/>
      <c r="P58" s="476"/>
    </row>
    <row r="59" spans="1:16" x14ac:dyDescent="0.25">
      <c r="A59" s="16"/>
      <c r="B59" s="16"/>
      <c r="C59" s="90"/>
      <c r="D59" s="90"/>
      <c r="E59" s="90"/>
      <c r="F59" s="94" t="str">
        <f t="shared" si="8"/>
        <v>3.5</v>
      </c>
      <c r="G59" s="141" t="str">
        <f>"odd. C "&amp;F59</f>
        <v>odd. C 3.5</v>
      </c>
      <c r="H59" s="142" t="s">
        <v>17</v>
      </c>
      <c r="I59" s="143"/>
      <c r="J59" s="143"/>
      <c r="K59" s="143"/>
      <c r="L59" s="144"/>
      <c r="M59" s="143"/>
      <c r="N59" s="143"/>
      <c r="O59" s="144"/>
      <c r="P59" s="145"/>
    </row>
    <row r="60" spans="1:16" ht="15.75" thickBot="1" x14ac:dyDescent="0.3">
      <c r="A60" s="107"/>
      <c r="B60" s="107"/>
      <c r="C60" s="107"/>
      <c r="D60" s="107"/>
      <c r="E60" s="107"/>
      <c r="F60" s="94" t="str">
        <f t="shared" si="8"/>
        <v>3.5</v>
      </c>
      <c r="G60" s="146"/>
      <c r="H60" s="477"/>
      <c r="I60" s="478"/>
      <c r="J60" s="478"/>
      <c r="K60" s="478"/>
      <c r="L60" s="478"/>
      <c r="M60" s="478"/>
      <c r="N60" s="478"/>
      <c r="O60" s="478"/>
      <c r="P60" s="479"/>
    </row>
    <row r="61" spans="1:16" collapsed="1" x14ac:dyDescent="0.25">
      <c r="A61" s="72"/>
      <c r="B61" s="72"/>
      <c r="C61" s="86"/>
      <c r="D61" s="86"/>
      <c r="E61" s="86"/>
      <c r="F61" s="95">
        <v>6</v>
      </c>
      <c r="G61" s="13" t="s">
        <v>15</v>
      </c>
      <c r="H61" s="457" t="s">
        <v>272</v>
      </c>
      <c r="I61" s="7"/>
      <c r="J61" s="152" t="str">
        <f>$J$5</f>
        <v>současný stav</v>
      </c>
      <c r="K61" s="152"/>
      <c r="L61" s="120" t="str">
        <f>$L$5</f>
        <v>současný stav</v>
      </c>
      <c r="M61" s="152" t="str">
        <f>$M$5</f>
        <v>plánovaný stav</v>
      </c>
      <c r="N61" s="152"/>
      <c r="O61" s="485" t="str">
        <f>$O$5</f>
        <v>plánovaný stav</v>
      </c>
      <c r="P61" s="147" t="str">
        <f>$P$5</f>
        <v>pokrok</v>
      </c>
    </row>
    <row r="62" spans="1:16" ht="29.25" customHeight="1" x14ac:dyDescent="0.25">
      <c r="A62" s="73"/>
      <c r="B62" s="73"/>
      <c r="C62" s="87"/>
      <c r="D62" s="87"/>
      <c r="E62" s="87"/>
      <c r="F62" s="98" t="str">
        <f>G62</f>
        <v>3.6</v>
      </c>
      <c r="G62" s="70" t="str">
        <f>$G$2&amp;F61</f>
        <v>3.6</v>
      </c>
      <c r="H62" s="452" t="s">
        <v>327</v>
      </c>
      <c r="I62" s="12"/>
      <c r="J62" s="153" t="str">
        <f>$J$6</f>
        <v>výběr úrovně</v>
      </c>
      <c r="K62" s="153"/>
      <c r="L62" s="121" t="str">
        <f>$L$6</f>
        <v>bodové hodnocení</v>
      </c>
      <c r="M62" s="153" t="str">
        <f>$M$6</f>
        <v>výběr úrovně</v>
      </c>
      <c r="N62" s="153"/>
      <c r="O62" s="486" t="str">
        <f>$O$6</f>
        <v>bodové hodnocení</v>
      </c>
      <c r="P62" s="148" t="str">
        <f>$P$6</f>
        <v>bodové hodnocení</v>
      </c>
    </row>
    <row r="63" spans="1:16" ht="15.75" thickBot="1" x14ac:dyDescent="0.3">
      <c r="A63" s="74"/>
      <c r="B63" s="74"/>
      <c r="C63" s="91"/>
      <c r="D63" s="91"/>
      <c r="E63" s="91"/>
      <c r="F63" s="94" t="str">
        <f t="shared" ref="F63:F69" si="10">F62</f>
        <v>3.6</v>
      </c>
      <c r="G63" s="14"/>
      <c r="H63" s="453"/>
      <c r="I63" s="8"/>
      <c r="J63" s="154"/>
      <c r="K63" s="154"/>
      <c r="L63" s="122" t="str">
        <f>$L$7</f>
        <v>B</v>
      </c>
      <c r="M63" s="154"/>
      <c r="N63" s="154"/>
      <c r="O63" s="487"/>
      <c r="P63" s="149" t="str">
        <f>$P$7</f>
        <v>C</v>
      </c>
    </row>
    <row r="64" spans="1:16" x14ac:dyDescent="0.25">
      <c r="A64" s="69">
        <f>IF(G64="a.",0,IF(G64="b.",1,IF(G64="c.",2,IF(G64="d.",3,IF(G64="e.",4,IF(G64="f.",5,IF(G64="g.",6,IF(G64="h.",7,IF(G64="i.",8,IF(G64="j.",9,""))))))))))</f>
        <v>0</v>
      </c>
      <c r="B64" s="93">
        <f>MAX(A64:A67)</f>
        <v>1</v>
      </c>
      <c r="C64" s="88">
        <f>SUM(L64:L67)</f>
        <v>0</v>
      </c>
      <c r="D64" s="88">
        <f>SUM(O64:O67)</f>
        <v>0</v>
      </c>
      <c r="E64" s="88">
        <f>D64-C64</f>
        <v>0</v>
      </c>
      <c r="F64" s="94" t="str">
        <f t="shared" si="10"/>
        <v>3.6</v>
      </c>
      <c r="G64" s="2" t="s">
        <v>5</v>
      </c>
      <c r="H64" s="451" t="s">
        <v>6</v>
      </c>
      <c r="I64" s="76">
        <f>IF(A64&lt;&gt;"",A64/B64*2,"")</f>
        <v>0</v>
      </c>
      <c r="J64" s="412"/>
      <c r="K64" s="472" t="str">
        <f>IF(J64&lt;&gt;"","x","")</f>
        <v/>
      </c>
      <c r="L64" s="123" t="str">
        <f>IF(J64="","",I64)</f>
        <v/>
      </c>
      <c r="M64" s="412"/>
      <c r="N64" s="472" t="str">
        <f>IF(M64&lt;&gt;"","x","")</f>
        <v/>
      </c>
      <c r="O64" s="483" t="str">
        <f>IF(M64="","",I64)</f>
        <v/>
      </c>
      <c r="P64" s="150" t="str">
        <f>IF(AND(O64&lt;&gt;"",E64&gt;=0),E64,"")</f>
        <v/>
      </c>
    </row>
    <row r="65" spans="1:16" x14ac:dyDescent="0.25">
      <c r="A65" s="69">
        <f>IF(G65="a.",0,IF(G65="b.",1,IF(G65="c.",2,IF(G65="d.",3,IF(G65="e.",4,IF(G65="f.",5,IF(G65="g.",6,IF(G65="h.",7,IF(G65="i.",8,IF(G65="j.",9,""))))))))))</f>
        <v>1</v>
      </c>
      <c r="B65" s="89">
        <f t="shared" ref="B65" si="11">B64</f>
        <v>1</v>
      </c>
      <c r="C65" s="83"/>
      <c r="D65" s="83"/>
      <c r="E65" s="89">
        <f>E64</f>
        <v>0</v>
      </c>
      <c r="F65" s="94" t="str">
        <f t="shared" si="10"/>
        <v>3.6</v>
      </c>
      <c r="G65" s="2" t="s">
        <v>7</v>
      </c>
      <c r="H65" s="451" t="s">
        <v>131</v>
      </c>
      <c r="I65" s="76">
        <f>IF(A65&lt;&gt;"",A65/B65*2,"")</f>
        <v>2</v>
      </c>
      <c r="J65" s="208"/>
      <c r="K65" s="473" t="str">
        <f>IF(J65&lt;&gt;"","x","")</f>
        <v/>
      </c>
      <c r="L65" s="124" t="str">
        <f>IF(J65="","",I65)</f>
        <v/>
      </c>
      <c r="M65" s="208"/>
      <c r="N65" s="473" t="str">
        <f>IF(M65&lt;&gt;"","x","")</f>
        <v/>
      </c>
      <c r="O65" s="484" t="str">
        <f>IF(M65="","",I65)</f>
        <v/>
      </c>
      <c r="P65" s="151" t="str">
        <f>IF(AND(O65&lt;&gt;"",E65&gt;=0),E65,"")</f>
        <v/>
      </c>
    </row>
    <row r="66" spans="1:16" x14ac:dyDescent="0.25">
      <c r="A66" s="101"/>
      <c r="B66" s="101"/>
      <c r="C66" s="102"/>
      <c r="D66" s="102"/>
      <c r="E66" s="102"/>
      <c r="F66" s="94" t="str">
        <f t="shared" si="10"/>
        <v>3.6</v>
      </c>
      <c r="G66" s="125" t="str">
        <f>"odd. B "&amp;F66</f>
        <v>odd. B 3.6</v>
      </c>
      <c r="H66" s="126" t="s">
        <v>16</v>
      </c>
      <c r="I66" s="127"/>
      <c r="J66" s="127"/>
      <c r="K66" s="127"/>
      <c r="L66" s="128"/>
      <c r="M66" s="127"/>
      <c r="N66" s="127"/>
      <c r="O66" s="128"/>
      <c r="P66" s="129"/>
    </row>
    <row r="67" spans="1:16" x14ac:dyDescent="0.25">
      <c r="A67" s="109"/>
      <c r="B67" s="109"/>
      <c r="C67" s="109"/>
      <c r="D67" s="109"/>
      <c r="E67" s="109"/>
      <c r="F67" s="94" t="str">
        <f t="shared" si="10"/>
        <v>3.6</v>
      </c>
      <c r="G67" s="130"/>
      <c r="H67" s="474"/>
      <c r="I67" s="475"/>
      <c r="J67" s="475"/>
      <c r="K67" s="475"/>
      <c r="L67" s="475"/>
      <c r="M67" s="475"/>
      <c r="N67" s="475"/>
      <c r="O67" s="475"/>
      <c r="P67" s="476"/>
    </row>
    <row r="68" spans="1:16" x14ac:dyDescent="0.25">
      <c r="A68" s="16"/>
      <c r="B68" s="16"/>
      <c r="C68" s="90"/>
      <c r="D68" s="90"/>
      <c r="E68" s="90"/>
      <c r="F68" s="94" t="str">
        <f t="shared" si="10"/>
        <v>3.6</v>
      </c>
      <c r="G68" s="141" t="str">
        <f>"odd. C "&amp;F68</f>
        <v>odd. C 3.6</v>
      </c>
      <c r="H68" s="142" t="s">
        <v>17</v>
      </c>
      <c r="I68" s="143"/>
      <c r="J68" s="143"/>
      <c r="K68" s="143"/>
      <c r="L68" s="144"/>
      <c r="M68" s="143"/>
      <c r="N68" s="143"/>
      <c r="O68" s="144"/>
      <c r="P68" s="145"/>
    </row>
    <row r="69" spans="1:16" ht="15.75" thickBot="1" x14ac:dyDescent="0.3">
      <c r="A69" s="107"/>
      <c r="B69" s="107"/>
      <c r="C69" s="107"/>
      <c r="D69" s="107"/>
      <c r="E69" s="107"/>
      <c r="F69" s="94" t="str">
        <f t="shared" si="10"/>
        <v>3.6</v>
      </c>
      <c r="G69" s="146"/>
      <c r="H69" s="477"/>
      <c r="I69" s="478"/>
      <c r="J69" s="478"/>
      <c r="K69" s="478"/>
      <c r="L69" s="478"/>
      <c r="M69" s="478"/>
      <c r="N69" s="478"/>
      <c r="O69" s="478"/>
      <c r="P69" s="479"/>
    </row>
  </sheetData>
  <sheetProtection algorithmName="SHA-512" hashValue="DEGAvIvlvSeHy6b2uBVV0DhiKuXsplXbHj56jOyvq/X4BrAD5i2InYpRFgGmF206/5c55OPrYqejgp2a080rsg==" saltValue="sN+U5LtwnfLg+OcB+gUlHA==" spinCount="100000" sheet="1" objects="1" scenarios="1" formatCells="0" formatColumns="0" formatRows="0"/>
  <mergeCells count="3">
    <mergeCell ref="G1:P1"/>
    <mergeCell ref="J2:P2"/>
    <mergeCell ref="J9:P9"/>
  </mergeCells>
  <conditionalFormatting sqref="I3">
    <cfRule type="expression" dxfId="50" priority="159">
      <formula>$J$8&lt;&gt;COUNTIF(I9:I113,2)</formula>
    </cfRule>
  </conditionalFormatting>
  <conditionalFormatting sqref="I4">
    <cfRule type="expression" dxfId="49" priority="160">
      <formula>$M$8&lt;&gt;COUNTIF(I9:I113,2)</formula>
    </cfRule>
  </conditionalFormatting>
  <conditionalFormatting sqref="G3">
    <cfRule type="expression" dxfId="48" priority="161">
      <formula>$J$8&lt;&gt;COUNTIF(I9:I113,2)</formula>
    </cfRule>
  </conditionalFormatting>
  <conditionalFormatting sqref="J3">
    <cfRule type="expression" dxfId="47" priority="162">
      <formula>$J$8&lt;&gt;COUNTIF(I9:I113,2)</formula>
    </cfRule>
  </conditionalFormatting>
  <conditionalFormatting sqref="L3">
    <cfRule type="expression" dxfId="46" priority="163">
      <formula>$J$8&lt;&gt;COUNTIF(I9:I113,2)</formula>
    </cfRule>
  </conditionalFormatting>
  <conditionalFormatting sqref="M3">
    <cfRule type="expression" dxfId="45" priority="164">
      <formula>$J$8&lt;&gt;COUNTIF(I9:I113,2)</formula>
    </cfRule>
  </conditionalFormatting>
  <conditionalFormatting sqref="P3">
    <cfRule type="expression" dxfId="44" priority="166">
      <formula>$J$8&lt;&gt;COUNTIF(I9:I113,2)</formula>
    </cfRule>
  </conditionalFormatting>
  <conditionalFormatting sqref="G4">
    <cfRule type="expression" dxfId="43" priority="167">
      <formula>$M$8&lt;&gt;COUNTIF(I9:I113,2)</formula>
    </cfRule>
  </conditionalFormatting>
  <conditionalFormatting sqref="J4">
    <cfRule type="expression" dxfId="42" priority="168">
      <formula>$M$8&lt;&gt;COUNTIF(I9:I113,2)</formula>
    </cfRule>
  </conditionalFormatting>
  <conditionalFormatting sqref="L4">
    <cfRule type="expression" dxfId="41" priority="169">
      <formula>$M$8&lt;&gt;COUNTIF(I9:I113,2)</formula>
    </cfRule>
  </conditionalFormatting>
  <conditionalFormatting sqref="M4">
    <cfRule type="expression" dxfId="40" priority="170">
      <formula>$M$8&lt;&gt;COUNTIF(I9:I113,2)</formula>
    </cfRule>
  </conditionalFormatting>
  <conditionalFormatting sqref="P4">
    <cfRule type="expression" dxfId="39" priority="172">
      <formula>$M$8&lt;&gt;COUNTIF(I9:I113,2)</formula>
    </cfRule>
  </conditionalFormatting>
  <conditionalFormatting sqref="H3">
    <cfRule type="expression" dxfId="38" priority="173">
      <formula>$J$8&lt;&gt;COUNTIF(I9:I113,2)</formula>
    </cfRule>
  </conditionalFormatting>
  <conditionalFormatting sqref="H4">
    <cfRule type="expression" dxfId="37" priority="174">
      <formula>$M$8&lt;&gt;COUNTIF(I9:I113,2)</formula>
    </cfRule>
  </conditionalFormatting>
  <conditionalFormatting sqref="K3">
    <cfRule type="expression" dxfId="36" priority="9">
      <formula>$K$8&lt;&gt;COUNTIF(I9:I113,2)</formula>
    </cfRule>
  </conditionalFormatting>
  <conditionalFormatting sqref="O3">
    <cfRule type="expression" dxfId="35" priority="4">
      <formula>$K$8&lt;&gt;COUNTIF(I9:I113,2)</formula>
    </cfRule>
  </conditionalFormatting>
  <conditionalFormatting sqref="O4">
    <cfRule type="expression" dxfId="34" priority="5">
      <formula>$N$8&lt;&gt;COUNTIF(I9:I113,2)</formula>
    </cfRule>
  </conditionalFormatting>
  <conditionalFormatting sqref="N3">
    <cfRule type="expression" dxfId="33" priority="3">
      <formula>$K$8&lt;&gt;COUNTIF(I9:I113,2)</formula>
    </cfRule>
  </conditionalFormatting>
  <conditionalFormatting sqref="K4">
    <cfRule type="expression" dxfId="32" priority="2">
      <formula>$M$8&lt;&gt;COUNTIF(I9:I113,2)</formula>
    </cfRule>
  </conditionalFormatting>
  <conditionalFormatting sqref="N4">
    <cfRule type="expression" dxfId="31" priority="1">
      <formula>$M$8&lt;&gt;COUNTIF(I9:I113,2)</formula>
    </cfRule>
  </conditionalFormatting>
  <pageMargins left="0.70866141732283472" right="0.70866141732283472" top="0.56999999999999995" bottom="0.41" header="0.31496062992125984" footer="0.17"/>
  <pageSetup paperSize="9" scale="56" fitToHeight="0" orientation="landscape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20</vt:i4>
      </vt:variant>
    </vt:vector>
  </HeadingPairs>
  <TitlesOfParts>
    <vt:vector size="39" baseType="lpstr">
      <vt:lpstr>kontrolni_list</vt:lpstr>
      <vt:lpstr>-</vt:lpstr>
      <vt:lpstr>vystup_pracovního_listu</vt:lpstr>
      <vt:lpstr>--</vt:lpstr>
      <vt:lpstr>A_01-07</vt:lpstr>
      <vt:lpstr>---</vt:lpstr>
      <vt:lpstr>B_01</vt:lpstr>
      <vt:lpstr>B_02</vt:lpstr>
      <vt:lpstr>B_03</vt:lpstr>
      <vt:lpstr>B_04</vt:lpstr>
      <vt:lpstr>B_05</vt:lpstr>
      <vt:lpstr>B_06</vt:lpstr>
      <vt:lpstr>B_07</vt:lpstr>
      <vt:lpstr>B_08</vt:lpstr>
      <vt:lpstr>B_09</vt:lpstr>
      <vt:lpstr>B_10</vt:lpstr>
      <vt:lpstr>----</vt:lpstr>
      <vt:lpstr>Poznamky</vt:lpstr>
      <vt:lpstr>Rozpocet_Kontrola-pro-IH</vt:lpstr>
      <vt:lpstr>B_01!Názvy_tisku</vt:lpstr>
      <vt:lpstr>B_02!Názvy_tisku</vt:lpstr>
      <vt:lpstr>B_03!Názvy_tisku</vt:lpstr>
      <vt:lpstr>B_04!Názvy_tisku</vt:lpstr>
      <vt:lpstr>B_05!Názvy_tisku</vt:lpstr>
      <vt:lpstr>B_06!Názvy_tisku</vt:lpstr>
      <vt:lpstr>B_07!Názvy_tisku</vt:lpstr>
      <vt:lpstr>B_10!Názvy_tisku</vt:lpstr>
      <vt:lpstr>'A_01-07'!Oblast_tisku</vt:lpstr>
      <vt:lpstr>B_01!Oblast_tisku</vt:lpstr>
      <vt:lpstr>B_02!Oblast_tisku</vt:lpstr>
      <vt:lpstr>B_03!Oblast_tisku</vt:lpstr>
      <vt:lpstr>B_04!Oblast_tisku</vt:lpstr>
      <vt:lpstr>B_05!Oblast_tisku</vt:lpstr>
      <vt:lpstr>B_06!Oblast_tisku</vt:lpstr>
      <vt:lpstr>B_07!Oblast_tisku</vt:lpstr>
      <vt:lpstr>B_10!Oblast_tisku</vt:lpstr>
      <vt:lpstr>kontrolni_list!Oblast_tisku</vt:lpstr>
      <vt:lpstr>'Rozpocet_Kontrola-pro-IH'!Oblast_tisku</vt:lpstr>
      <vt:lpstr>vystup_pracovního_listu!Oblast_tisku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Eva</dc:creator>
  <cp:lastModifiedBy>Mlýnek Martin</cp:lastModifiedBy>
  <cp:lastPrinted>2019-05-13T08:16:49Z</cp:lastPrinted>
  <dcterms:created xsi:type="dcterms:W3CDTF">2018-11-22T14:33:50Z</dcterms:created>
  <dcterms:modified xsi:type="dcterms:W3CDTF">2020-09-24T08:40:33Z</dcterms:modified>
</cp:coreProperties>
</file>