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2885" firstSheet="4" activeTab="4"/>
  </bookViews>
  <sheets>
    <sheet name="bez řeholnic" sheetId="1" state="hidden" r:id="rId1"/>
    <sheet name="řeholnice" sheetId="2" state="hidden" r:id="rId2"/>
    <sheet name="původní" sheetId="3" state="hidden" r:id="rId3"/>
    <sheet name="List1" sheetId="4" state="hidden" r:id="rId4"/>
    <sheet name="Celostatni" sheetId="5" r:id="rId5"/>
  </sheets>
  <externalReferences>
    <externalReference r:id="rId8"/>
  </externalReferences>
  <definedNames>
    <definedName name="_xlnm.Print_Titles" localSheetId="4">'Celostatni'!$1:$1</definedName>
    <definedName name="_xlnm.Print_Area" localSheetId="4">'Celostatni'!$A$1:$G$44</definedName>
  </definedNames>
  <calcPr fullCalcOnLoad="1"/>
</workbook>
</file>

<file path=xl/sharedStrings.xml><?xml version="1.0" encoding="utf-8"?>
<sst xmlns="http://schemas.openxmlformats.org/spreadsheetml/2006/main" count="418" uniqueCount="82">
  <si>
    <t>ADVAITA, o.s.</t>
  </si>
  <si>
    <t>celostátní</t>
  </si>
  <si>
    <t>APPN, o.s.</t>
  </si>
  <si>
    <t>ASNEP</t>
  </si>
  <si>
    <t>Cenetrum pro integraci cizinců, o.s.</t>
  </si>
  <si>
    <t>Česká asociace paraplegiků - CZEPA, o. s.</t>
  </si>
  <si>
    <t>Česká asociace pro psychické zdraví</t>
  </si>
  <si>
    <t>Česká katolická charita</t>
  </si>
  <si>
    <t>Dětské krizové centrum, o.s.</t>
  </si>
  <si>
    <t>Diakonie ČCE - Středisko celostátních projektů</t>
  </si>
  <si>
    <t>Elpida, o.p.s.</t>
  </si>
  <si>
    <t>LA STRADA ČR, o.p.s.</t>
  </si>
  <si>
    <t>Národní rada osob se ZP ČR</t>
  </si>
  <si>
    <t>O. s. Kaleidoskop</t>
  </si>
  <si>
    <t>Občanské sdružení ONŽ - pomoc a poradenství pro ženy a dívky</t>
  </si>
  <si>
    <t>Sdružení linka bezpečí</t>
  </si>
  <si>
    <t>Sdružení Podané ruce, o. s.</t>
  </si>
  <si>
    <t>Život 90, o.s.</t>
  </si>
  <si>
    <t>Magdaléna o.p.s.</t>
  </si>
  <si>
    <t>název organizace</t>
  </si>
  <si>
    <t>IČ</t>
  </si>
  <si>
    <t>reg. číslo</t>
  </si>
  <si>
    <t>kraj</t>
  </si>
  <si>
    <t>požadavek</t>
  </si>
  <si>
    <t>maximum</t>
  </si>
  <si>
    <t>optimum</t>
  </si>
  <si>
    <t>dotace</t>
  </si>
  <si>
    <t>navýšení</t>
  </si>
  <si>
    <t>celková dotace</t>
  </si>
  <si>
    <t>optimum - dotace</t>
  </si>
  <si>
    <t>zastropováno požadavkem</t>
  </si>
  <si>
    <t>Bílý kruh bezpečí</t>
  </si>
  <si>
    <t>Federace rodičů a přátel sluchově postižených, o.s.</t>
  </si>
  <si>
    <t>ROSA o. s.</t>
  </si>
  <si>
    <t>Společnost "E"</t>
  </si>
  <si>
    <t>Diecézní charita Brno</t>
  </si>
  <si>
    <t>druh služby</t>
  </si>
  <si>
    <t>% maxima</t>
  </si>
  <si>
    <t>%   optima</t>
  </si>
  <si>
    <t>návrh</t>
  </si>
  <si>
    <t>zastropováno požadavkem nebo optimem</t>
  </si>
  <si>
    <t>Registrační
číslo služby</t>
  </si>
  <si>
    <t>Druh služby</t>
  </si>
  <si>
    <t>Celkové rozpočtové náklady služby(údaj ze žádosti v tis. Kč)</t>
  </si>
  <si>
    <t>Požadovaná dotace(v tis. Kč)</t>
  </si>
  <si>
    <t>Poskytnutá dotace(v tis.Kč)</t>
  </si>
  <si>
    <t>terapeutické komunity</t>
  </si>
  <si>
    <t>odborné sociální poradenství</t>
  </si>
  <si>
    <t>sociální rehabilitace</t>
  </si>
  <si>
    <t>domovy se zvláštním režimem</t>
  </si>
  <si>
    <t>tlumočnické služby</t>
  </si>
  <si>
    <t>azylové domy</t>
  </si>
  <si>
    <t>odlehčovací služby</t>
  </si>
  <si>
    <t>telefonická krizová pomoc</t>
  </si>
  <si>
    <t>služby následné péče</t>
  </si>
  <si>
    <t>domovy pro seniory</t>
  </si>
  <si>
    <t>krizová pomoc</t>
  </si>
  <si>
    <t>terénní programy</t>
  </si>
  <si>
    <t>raná péče</t>
  </si>
  <si>
    <t>sociálně aktivizační služby pro rodiny s dětmi</t>
  </si>
  <si>
    <t>tísňová péče</t>
  </si>
  <si>
    <t>sociální služby poskytované ve zdravotnických zařízeních ústavní péče</t>
  </si>
  <si>
    <t>domovy pro osoby se zdravotním postižením</t>
  </si>
  <si>
    <t>denní stacionáře</t>
  </si>
  <si>
    <t>chráněné bydlení</t>
  </si>
  <si>
    <t>nízkoprahová denní centra</t>
  </si>
  <si>
    <t>sociálně aktivizační služby pro seniory a osoby se zdravotním postižením</t>
  </si>
  <si>
    <t>centra denních služeb</t>
  </si>
  <si>
    <t>domy na půl cesty</t>
  </si>
  <si>
    <t>sociálně terapeutické dílny</t>
  </si>
  <si>
    <t>dotace 2012</t>
  </si>
  <si>
    <t>Kolpingovo dílo v ČR</t>
  </si>
  <si>
    <t>požadavek  z námitek</t>
  </si>
  <si>
    <t>White Light I., o. s.</t>
  </si>
  <si>
    <t>Ústecký</t>
  </si>
  <si>
    <t>Následná péče o ex-uživatele drog s podporovaným bydlením</t>
  </si>
  <si>
    <t>Léčba a resocializace drogově závislých v Terapeutické komunitě WHITE LIGHT I.</t>
  </si>
  <si>
    <t>Název organizace</t>
  </si>
  <si>
    <t>Reg. číslo</t>
  </si>
  <si>
    <t>Název služby</t>
  </si>
  <si>
    <t>Kraj</t>
  </si>
  <si>
    <t>Návrh DK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</si>
</sst>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33" borderId="11" xfId="0" applyFill="1" applyBorder="1" applyAlignment="1">
      <alignment horizontal="center" wrapText="1"/>
    </xf>
    <xf numFmtId="3" fontId="2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/>
    </xf>
    <xf numFmtId="3" fontId="36" fillId="0" borderId="0" xfId="0" applyNumberFormat="1" applyFont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0" fontId="21" fillId="3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33" borderId="11" xfId="0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1" fontId="0" fillId="35" borderId="10" xfId="0" applyNumberFormat="1" applyFill="1" applyBorder="1" applyAlignment="1">
      <alignment horizontal="right"/>
    </xf>
    <xf numFmtId="1" fontId="0" fillId="35" borderId="10" xfId="0" applyNumberFormat="1" applyFill="1" applyBorder="1" applyAlignment="1">
      <alignment/>
    </xf>
    <xf numFmtId="1" fontId="0" fillId="0" borderId="10" xfId="0" applyNumberFormat="1" applyBorder="1" applyAlignment="1">
      <alignment wrapText="1"/>
    </xf>
    <xf numFmtId="1" fontId="0" fillId="35" borderId="10" xfId="0" applyNumberFormat="1" applyFill="1" applyBorder="1" applyAlignment="1">
      <alignment horizontal="center" wrapText="1"/>
    </xf>
    <xf numFmtId="3" fontId="0" fillId="35" borderId="10" xfId="0" applyNumberFormat="1" applyFill="1" applyBorder="1" applyAlignment="1">
      <alignment horizontal="right"/>
    </xf>
    <xf numFmtId="0" fontId="0" fillId="35" borderId="13" xfId="0" applyFill="1" applyBorder="1" applyAlignment="1">
      <alignment wrapText="1"/>
    </xf>
    <xf numFmtId="1" fontId="0" fillId="35" borderId="13" xfId="0" applyNumberFormat="1" applyFill="1" applyBorder="1" applyAlignment="1">
      <alignment horizontal="right"/>
    </xf>
    <xf numFmtId="1" fontId="0" fillId="35" borderId="13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k2013\11_DK%20p&#345;&#237;prava\fin&#225;ln&#237;%20A%20a%20B\PpB_final_21.1.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B_final"/>
    </sheetNames>
    <sheetDataSet>
      <sheetData sheetId="0">
        <row r="7">
          <cell r="M7">
            <v>4853448</v>
          </cell>
          <cell r="N7" t="str">
            <v>terapeutické komunity</v>
          </cell>
          <cell r="O7" t="str">
            <v>služby sociální prevence</v>
          </cell>
          <cell r="P7" t="str">
            <v>Terapeutická komunita ADVAITA</v>
          </cell>
        </row>
        <row r="8">
          <cell r="M8">
            <v>1338313</v>
          </cell>
          <cell r="N8" t="str">
            <v>sociální rehabilitace</v>
          </cell>
          <cell r="O8" t="str">
            <v>služby sociální prevence</v>
          </cell>
          <cell r="P8" t="str">
            <v>Sociální rehabilitace Therasuit</v>
          </cell>
        </row>
        <row r="9">
          <cell r="M9">
            <v>1679799</v>
          </cell>
          <cell r="N9" t="str">
            <v>odborné sociální poradenství</v>
          </cell>
          <cell r="O9" t="str">
            <v>sociální poradenství</v>
          </cell>
          <cell r="P9" t="str">
            <v>APPN - Informace jako nástroj proti diskriminaci</v>
          </cell>
        </row>
        <row r="10">
          <cell r="M10">
            <v>4385424</v>
          </cell>
          <cell r="N10" t="str">
            <v>sociální rehabilitace</v>
          </cell>
          <cell r="O10" t="str">
            <v>služby sociální prevence</v>
          </cell>
          <cell r="P10" t="str">
            <v>APPN - Zpřístupnění trhu práce pro osoby se sluchovým postižením</v>
          </cell>
        </row>
        <row r="11">
          <cell r="M11">
            <v>8477576</v>
          </cell>
          <cell r="N11" t="str">
            <v>tlumočnické služby</v>
          </cell>
          <cell r="O11" t="str">
            <v>služby sociální prevence</v>
          </cell>
          <cell r="P11" t="str">
            <v>APPN - Komunikace bez bariér</v>
          </cell>
        </row>
        <row r="12">
          <cell r="M12">
            <v>3557945</v>
          </cell>
          <cell r="N12" t="str">
            <v>odborné sociální poradenství</v>
          </cell>
          <cell r="O12" t="str">
            <v>sociální poradenství</v>
          </cell>
          <cell r="P12" t="str">
            <v>Poradna Magdala</v>
          </cell>
        </row>
        <row r="13">
          <cell r="M13">
            <v>7312281</v>
          </cell>
          <cell r="N13" t="str">
            <v>odborné sociální poradenství</v>
          </cell>
          <cell r="O13" t="str">
            <v>sociální poradenství</v>
          </cell>
          <cell r="P13" t="str">
            <v>Asociace muskulárních dystrofiků v ČR</v>
          </cell>
        </row>
        <row r="14">
          <cell r="M14">
            <v>6970419</v>
          </cell>
          <cell r="N14" t="str">
            <v>tlumočnické služby</v>
          </cell>
          <cell r="O14" t="str">
            <v>služby sociální prevence</v>
          </cell>
          <cell r="P14" t="str">
            <v>Tlumočnické služby pro neslyšící</v>
          </cell>
        </row>
        <row r="15">
          <cell r="M15">
            <v>2284277</v>
          </cell>
          <cell r="N15" t="str">
            <v>odborné sociální poradenství</v>
          </cell>
          <cell r="O15" t="str">
            <v>sociální poradenství</v>
          </cell>
          <cell r="P15" t="str">
            <v>Odborné sociální poradenství pro lidi s autismem</v>
          </cell>
        </row>
        <row r="16">
          <cell r="M16">
            <v>4869649</v>
          </cell>
          <cell r="N16" t="str">
            <v>telefonická krizová pomoc</v>
          </cell>
          <cell r="O16" t="str">
            <v>služby sociální prevence</v>
          </cell>
          <cell r="P16" t="str">
            <v>Centrála Bílého kruhu bezpečí, o.s., nonstop telef.kriz.pomoc obětem trestných činů, pozůstalým</v>
          </cell>
        </row>
        <row r="17">
          <cell r="M17">
            <v>5404964</v>
          </cell>
          <cell r="N17" t="str">
            <v>odborné sociální poradenství</v>
          </cell>
          <cell r="O17" t="str">
            <v>sociální poradenství</v>
          </cell>
          <cell r="P17" t="str">
            <v>Centrála Bílého kruhu bezpečí - odborné sociální poradenství pro oběti trestných činů, pozůstalé a svědky</v>
          </cell>
        </row>
        <row r="18">
          <cell r="M18">
            <v>6964207</v>
          </cell>
          <cell r="N18" t="str">
            <v>telefonická krizová pomoc</v>
          </cell>
          <cell r="O18" t="str">
            <v>služby sociální prevence</v>
          </cell>
          <cell r="P18" t="str">
            <v>DONA linka - pro nepřetržitou telefonickou pomoc obětem domácího násilí</v>
          </cell>
        </row>
        <row r="19">
          <cell r="M19">
            <v>1037610</v>
          </cell>
          <cell r="N19" t="str">
            <v>odlehčovací služby</v>
          </cell>
          <cell r="O19" t="str">
            <v>služby sociální péče</v>
          </cell>
          <cell r="P19" t="str">
            <v>Odlehčovací služby Centra Paraple, o.p.s.</v>
          </cell>
        </row>
        <row r="20">
          <cell r="M20">
            <v>1382473</v>
          </cell>
          <cell r="N20" t="str">
            <v>odborné sociální poradenství</v>
          </cell>
          <cell r="O20" t="str">
            <v>sociální poradenství</v>
          </cell>
          <cell r="P20" t="str">
            <v>Odborné sociální poradenství Centra Paraple, o.p.s.</v>
          </cell>
        </row>
        <row r="21">
          <cell r="M21">
            <v>3001594</v>
          </cell>
          <cell r="N21" t="str">
            <v>sociální rehabilitace</v>
          </cell>
          <cell r="O21" t="str">
            <v>služby sociální prevence</v>
          </cell>
          <cell r="P21" t="str">
            <v>Sociální rehabilitace Centra Paraple, o.p.s.</v>
          </cell>
        </row>
        <row r="22">
          <cell r="M22">
            <v>3364695</v>
          </cell>
          <cell r="N22" t="str">
            <v>odborné sociální poradenství</v>
          </cell>
          <cell r="O22" t="str">
            <v>sociální poradenství</v>
          </cell>
          <cell r="P22" t="str">
            <v>Sociální poradenství pro migranty žijící v ČR</v>
          </cell>
        </row>
        <row r="23">
          <cell r="M23">
            <v>1765104</v>
          </cell>
          <cell r="N23" t="str">
            <v>služby následné péče</v>
          </cell>
          <cell r="O23" t="str">
            <v>služby sociální prevence</v>
          </cell>
          <cell r="P23" t="str">
            <v>Program následné péče</v>
          </cell>
        </row>
        <row r="24">
          <cell r="M24">
            <v>2225351</v>
          </cell>
          <cell r="N24" t="str">
            <v>odborné sociální poradenství</v>
          </cell>
          <cell r="O24" t="str">
            <v>sociální poradenství</v>
          </cell>
          <cell r="P24" t="str">
            <v>Odborné sociální poradenství</v>
          </cell>
        </row>
        <row r="25">
          <cell r="M25">
            <v>2559061</v>
          </cell>
          <cell r="N25" t="str">
            <v>sociálně aktivizační služby pro seniory a osoby se zdravotním postižením</v>
          </cell>
          <cell r="O25" t="str">
            <v>služby sociální prevence</v>
          </cell>
          <cell r="P25" t="str">
            <v>sociálně aktivizační služby pro seniory a osoby se zdravotním postižením</v>
          </cell>
        </row>
        <row r="26">
          <cell r="M26">
            <v>1291137</v>
          </cell>
          <cell r="N26" t="str">
            <v>telefonická krizová pomoc</v>
          </cell>
          <cell r="O26" t="str">
            <v>služby sociální prevence</v>
          </cell>
          <cell r="P26" t="str">
            <v>Linka psychopomoci</v>
          </cell>
        </row>
        <row r="27">
          <cell r="M27">
            <v>2659091</v>
          </cell>
          <cell r="N27" t="str">
            <v>terapeutické komunity</v>
          </cell>
          <cell r="O27" t="str">
            <v>služby sociální prevence</v>
          </cell>
          <cell r="P27" t="str">
            <v>Terapeutická komunita pro mladé lidi s duševním onemocněním</v>
          </cell>
        </row>
        <row r="28">
          <cell r="M28">
            <v>1805141</v>
          </cell>
          <cell r="N28" t="str">
            <v>domovy pro seniory</v>
          </cell>
          <cell r="O28" t="str">
            <v>služby sociální péče</v>
          </cell>
          <cell r="P28" t="str">
            <v>CHD Město Albrechtice</v>
          </cell>
        </row>
        <row r="29">
          <cell r="M29">
            <v>2127048</v>
          </cell>
          <cell r="N29" t="str">
            <v>domovy pro seniory</v>
          </cell>
          <cell r="O29" t="str">
            <v>služby sociální péče</v>
          </cell>
          <cell r="P29" t="str">
            <v>CHD pro řeholnice Velehrad</v>
          </cell>
        </row>
        <row r="30">
          <cell r="M30">
            <v>5238732</v>
          </cell>
          <cell r="N30" t="str">
            <v>domovy pro seniory</v>
          </cell>
          <cell r="O30" t="str">
            <v>služby sociální péče</v>
          </cell>
          <cell r="P30" t="str">
            <v>CHD Mendryka</v>
          </cell>
        </row>
        <row r="31">
          <cell r="M31">
            <v>5951255</v>
          </cell>
          <cell r="N31" t="str">
            <v>domovy pro seniory</v>
          </cell>
          <cell r="O31" t="str">
            <v>služby sociální péče</v>
          </cell>
          <cell r="P31" t="str">
            <v>CHD Brno</v>
          </cell>
        </row>
        <row r="32">
          <cell r="M32">
            <v>6232216</v>
          </cell>
          <cell r="N32" t="str">
            <v>domovy pro seniory</v>
          </cell>
          <cell r="O32" t="str">
            <v>služby sociální péče</v>
          </cell>
          <cell r="P32" t="str">
            <v>CHD Střelice</v>
          </cell>
        </row>
        <row r="33">
          <cell r="M33">
            <v>6419172</v>
          </cell>
          <cell r="N33" t="str">
            <v>domovy pro seniory</v>
          </cell>
          <cell r="O33" t="str">
            <v>služby sociální péče</v>
          </cell>
          <cell r="P33" t="str">
            <v>CHD Moravec</v>
          </cell>
        </row>
        <row r="34">
          <cell r="M34">
            <v>6446998</v>
          </cell>
          <cell r="N34" t="str">
            <v>domovy pro seniory</v>
          </cell>
          <cell r="O34" t="str">
            <v>služby sociální péče</v>
          </cell>
          <cell r="P34" t="str">
            <v>CHD Albrechtice</v>
          </cell>
        </row>
        <row r="35">
          <cell r="M35">
            <v>6837097</v>
          </cell>
          <cell r="N35" t="str">
            <v>domovy pro seniory</v>
          </cell>
          <cell r="O35" t="str">
            <v>služby sociální péče</v>
          </cell>
          <cell r="P35" t="str">
            <v>Kněžský domov České Budějovice</v>
          </cell>
        </row>
        <row r="36">
          <cell r="M36">
            <v>7463383</v>
          </cell>
          <cell r="N36" t="str">
            <v>domovy pro seniory</v>
          </cell>
          <cell r="O36" t="str">
            <v>služby sociální péče</v>
          </cell>
          <cell r="P36" t="str">
            <v>CHD Kardašova Řečice</v>
          </cell>
        </row>
        <row r="37">
          <cell r="M37">
            <v>8002990</v>
          </cell>
          <cell r="N37" t="str">
            <v>domovy pro seniory</v>
          </cell>
          <cell r="O37" t="str">
            <v>služby sociální péče</v>
          </cell>
          <cell r="P37" t="str">
            <v>CHD Stará Boleslav</v>
          </cell>
        </row>
        <row r="38">
          <cell r="M38">
            <v>8846347</v>
          </cell>
          <cell r="N38" t="str">
            <v>domovy pro seniory</v>
          </cell>
          <cell r="O38" t="str">
            <v>služby sociální péče</v>
          </cell>
          <cell r="P38" t="str">
            <v>CHD Břevnov</v>
          </cell>
        </row>
        <row r="39">
          <cell r="M39">
            <v>9108154</v>
          </cell>
          <cell r="N39" t="str">
            <v>domovy pro seniory</v>
          </cell>
          <cell r="O39" t="str">
            <v>služby sociální péče</v>
          </cell>
          <cell r="P39" t="str">
            <v>CHD Svatý Kopeček</v>
          </cell>
        </row>
        <row r="40">
          <cell r="M40">
            <v>9221330</v>
          </cell>
          <cell r="N40" t="str">
            <v>domovy pro seniory</v>
          </cell>
          <cell r="O40" t="str">
            <v>služby sociální péče</v>
          </cell>
          <cell r="P40" t="str">
            <v>CHD Rokole</v>
          </cell>
        </row>
        <row r="41">
          <cell r="M41">
            <v>9290341</v>
          </cell>
          <cell r="N41" t="str">
            <v>domovy pro seniory</v>
          </cell>
          <cell r="O41" t="str">
            <v>služby sociální péče</v>
          </cell>
          <cell r="P41" t="str">
            <v>Domov sv. Kříže Kroměříž</v>
          </cell>
        </row>
        <row r="42">
          <cell r="M42">
            <v>9331358</v>
          </cell>
          <cell r="N42" t="str">
            <v>domovy pro seniory</v>
          </cell>
          <cell r="O42" t="str">
            <v>služby sociální péče</v>
          </cell>
          <cell r="P42" t="str">
            <v>CHD Opava</v>
          </cell>
        </row>
        <row r="43">
          <cell r="M43">
            <v>8024068</v>
          </cell>
          <cell r="N43" t="str">
            <v>tlumočnické služby</v>
          </cell>
          <cell r="O43" t="str">
            <v>služby sociální prevence</v>
          </cell>
          <cell r="P43" t="str">
            <v>tlumočnické služby pro neslyšící</v>
          </cell>
        </row>
        <row r="44">
          <cell r="M44">
            <v>4992062</v>
          </cell>
          <cell r="N44" t="str">
            <v>azylové domy</v>
          </cell>
          <cell r="O44" t="str">
            <v>služby sociální prevence</v>
          </cell>
          <cell r="P44" t="str">
            <v>Dům světla - Azylové ubytování</v>
          </cell>
        </row>
        <row r="45">
          <cell r="M45">
            <v>5839760</v>
          </cell>
          <cell r="N45" t="str">
            <v>tlumočnické služby</v>
          </cell>
          <cell r="O45" t="str">
            <v>služby sociální prevence</v>
          </cell>
          <cell r="P45" t="str">
            <v>Centrum zprostředkování simultánního přepisu</v>
          </cell>
        </row>
        <row r="46">
          <cell r="M46">
            <v>4708656</v>
          </cell>
          <cell r="N46" t="str">
            <v>odborné sociální poradenství</v>
          </cell>
          <cell r="O46" t="str">
            <v>sociální poradenství</v>
          </cell>
          <cell r="P46" t="str">
            <v>Poradenské centrum Českého helsinského výboru</v>
          </cell>
        </row>
        <row r="47">
          <cell r="M47">
            <v>7666245</v>
          </cell>
          <cell r="N47" t="str">
            <v>odborné sociální poradenství</v>
          </cell>
          <cell r="O47" t="str">
            <v>sociální poradenství</v>
          </cell>
          <cell r="P47" t="str">
            <v>Sociální poradenství v DebRA ČR</v>
          </cell>
        </row>
        <row r="48">
          <cell r="M48">
            <v>4566973</v>
          </cell>
          <cell r="N48" t="str">
            <v>telefonická krizová pomoc</v>
          </cell>
          <cell r="O48" t="str">
            <v>služby sociální prevence</v>
          </cell>
          <cell r="P48" t="str">
            <v>Linka důvěry Dětského krizového centra - efektivní forma pomoci dětem týraným, zneužívaným, ohroženým a osobám v krizi</v>
          </cell>
        </row>
        <row r="49">
          <cell r="M49">
            <v>4652496</v>
          </cell>
          <cell r="N49" t="str">
            <v>azylové domy</v>
          </cell>
          <cell r="O49" t="str">
            <v>služby sociální prevence</v>
          </cell>
          <cell r="P49" t="str">
            <v>azylový byt</v>
          </cell>
        </row>
        <row r="50">
          <cell r="M50">
            <v>9492158</v>
          </cell>
          <cell r="N50" t="str">
            <v>odborné sociální poradenství</v>
          </cell>
          <cell r="O50" t="str">
            <v>sociální poradenství</v>
          </cell>
          <cell r="P50" t="str">
            <v>Poradna Life Tool</v>
          </cell>
        </row>
        <row r="51">
          <cell r="M51">
            <v>4574664</v>
          </cell>
          <cell r="N51" t="str">
            <v>odlehčovací služby</v>
          </cell>
          <cell r="O51" t="str">
            <v>služby sociální péče</v>
          </cell>
          <cell r="P51" t="str">
            <v>DLBsH Rajhrad - odlehčovací služby</v>
          </cell>
        </row>
        <row r="52">
          <cell r="M52">
            <v>1745849</v>
          </cell>
          <cell r="N52" t="str">
            <v>telefonická krizová pomoc</v>
          </cell>
          <cell r="O52" t="str">
            <v>služby sociální prevence</v>
          </cell>
          <cell r="P52" t="str">
            <v>Linka seniorů</v>
          </cell>
        </row>
        <row r="53">
          <cell r="M53">
            <v>9397048</v>
          </cell>
          <cell r="N53" t="str">
            <v>odborné sociální poradenství</v>
          </cell>
          <cell r="O53" t="str">
            <v>sociální poradenství</v>
          </cell>
          <cell r="P53" t="str">
            <v>Odb. sociální poradenství se specializací i na soc. prevenci prostřednictvím asistenčních psů.</v>
          </cell>
        </row>
        <row r="54">
          <cell r="M54">
            <v>5002625</v>
          </cell>
          <cell r="N54" t="str">
            <v>raná péče</v>
          </cell>
          <cell r="O54" t="str">
            <v>služby sociální prevence</v>
          </cell>
          <cell r="P54" t="str">
            <v>Středisko rané péče Tamtam Praha</v>
          </cell>
        </row>
        <row r="55">
          <cell r="M55">
            <v>7118025</v>
          </cell>
          <cell r="N55" t="str">
            <v>raná péče</v>
          </cell>
          <cell r="O55" t="str">
            <v>služby sociální prevence</v>
          </cell>
          <cell r="P55" t="str">
            <v>Středisko rané péče Tamtam Olomouc</v>
          </cell>
        </row>
        <row r="56">
          <cell r="M56">
            <v>6245452</v>
          </cell>
          <cell r="N56" t="str">
            <v>sociální rehabilitace</v>
          </cell>
          <cell r="O56" t="str">
            <v>služby sociální prevence</v>
          </cell>
          <cell r="P56" t="str">
            <v>Klientský servis pro majitele asistenčních psů</v>
          </cell>
        </row>
        <row r="57">
          <cell r="M57">
            <v>3640433</v>
          </cell>
          <cell r="N57" t="str">
            <v>chráněné bydlení</v>
          </cell>
          <cell r="O57" t="str">
            <v>služby sociální péče</v>
          </cell>
          <cell r="P57" t="str">
            <v>Domov Daliborka - chráněné bydlení</v>
          </cell>
        </row>
        <row r="58">
          <cell r="M58">
            <v>1770249</v>
          </cell>
          <cell r="N58" t="str">
            <v>tísňová péče</v>
          </cell>
          <cell r="O58" t="str">
            <v>služby sociální péče</v>
          </cell>
          <cell r="P58" t="str">
            <v>Tísňová péče</v>
          </cell>
        </row>
        <row r="59">
          <cell r="M59">
            <v>7676136</v>
          </cell>
          <cell r="N59" t="str">
            <v>raná péče</v>
          </cell>
          <cell r="O59" t="str">
            <v>služby sociální prevence</v>
          </cell>
          <cell r="P59" t="str">
            <v>Středisko rané péče Slaný</v>
          </cell>
        </row>
        <row r="60">
          <cell r="M60">
            <v>4434081</v>
          </cell>
          <cell r="N60" t="str">
            <v>terapeutické komunity</v>
          </cell>
          <cell r="O60" t="str">
            <v>služby sociální prevence</v>
          </cell>
          <cell r="P60" t="str">
            <v>Terapeutická komunita Sejřek</v>
          </cell>
        </row>
        <row r="61">
          <cell r="M61">
            <v>2249180</v>
          </cell>
          <cell r="N61" t="str">
            <v>odborné sociální poradenství</v>
          </cell>
          <cell r="O61" t="str">
            <v>sociální poradenství</v>
          </cell>
          <cell r="P61" t="str">
            <v>Poradna pro obchodované a vykořisťované osoby</v>
          </cell>
        </row>
        <row r="62">
          <cell r="M62">
            <v>3208328</v>
          </cell>
          <cell r="N62" t="str">
            <v>krizová pomoc</v>
          </cell>
          <cell r="O62" t="str">
            <v>služby sociální prevence</v>
          </cell>
          <cell r="P62" t="str">
            <v>krizová pomoc obchodovaným a vykořisťovaným osobám</v>
          </cell>
        </row>
        <row r="63">
          <cell r="M63">
            <v>3971849</v>
          </cell>
          <cell r="N63" t="str">
            <v>telefonická krizová pomoc</v>
          </cell>
          <cell r="O63" t="str">
            <v>služby sociální prevence</v>
          </cell>
          <cell r="P63" t="str">
            <v>Info a SOS linka La Strada </v>
          </cell>
        </row>
        <row r="64">
          <cell r="M64">
            <v>5684539</v>
          </cell>
          <cell r="N64" t="str">
            <v>azylové domy</v>
          </cell>
          <cell r="O64" t="str">
            <v>služby sociální prevence</v>
          </cell>
          <cell r="P64" t="str">
            <v>ubytování pro obchodované a vykořisťované osoby</v>
          </cell>
        </row>
        <row r="65">
          <cell r="M65">
            <v>6582375</v>
          </cell>
          <cell r="N65" t="str">
            <v>služby následné péče</v>
          </cell>
          <cell r="O65" t="str">
            <v>služby sociální prevence</v>
          </cell>
          <cell r="P65" t="str">
            <v>Následná péče Chrpa</v>
          </cell>
        </row>
        <row r="66">
          <cell r="M66">
            <v>7282618</v>
          </cell>
          <cell r="N66" t="str">
            <v>terapeutické komunity</v>
          </cell>
          <cell r="O66" t="str">
            <v>služby sociální prevence</v>
          </cell>
          <cell r="P66" t="str">
            <v>Terapeutická komunita Magdaléna</v>
          </cell>
        </row>
        <row r="67">
          <cell r="M67">
            <v>3169124</v>
          </cell>
          <cell r="N67" t="str">
            <v>nízkoprahová denní centra</v>
          </cell>
          <cell r="O67" t="str">
            <v>služby sociální prevence</v>
          </cell>
          <cell r="P67" t="str">
            <v>Středisko Naděje Praha-U Bulhara</v>
          </cell>
        </row>
        <row r="68">
          <cell r="M68">
            <v>9199909</v>
          </cell>
          <cell r="N68" t="str">
            <v>nízkoprahová denní centra</v>
          </cell>
          <cell r="O68" t="str">
            <v>služby sociální prevence</v>
          </cell>
          <cell r="P68" t="str">
            <v>Středisko Naděje Praha-Bolzanova</v>
          </cell>
        </row>
        <row r="69">
          <cell r="M69">
            <v>2888527</v>
          </cell>
          <cell r="N69" t="str">
            <v>odborné sociální poradenství</v>
          </cell>
          <cell r="O69" t="str">
            <v>sociální poradenství</v>
          </cell>
          <cell r="P69" t="str">
            <v>Poradna Národní rady osob se zdravotním postižením ČR</v>
          </cell>
        </row>
        <row r="70">
          <cell r="M70">
            <v>9167638</v>
          </cell>
          <cell r="N70" t="str">
            <v>odborné sociální poradenství</v>
          </cell>
          <cell r="O70" t="str">
            <v>sociální poradenství</v>
          </cell>
          <cell r="P70" t="str">
            <v>Sociální poradna při Dětském a dorostovém detoxikačním centru Nemocnice Milosrdných seter sv. Karla Boromejského</v>
          </cell>
        </row>
        <row r="71">
          <cell r="M71">
            <v>1334269</v>
          </cell>
          <cell r="N71" t="str">
            <v>tlumočnické služby</v>
          </cell>
          <cell r="O71" t="str">
            <v>služby sociální prevence</v>
          </cell>
          <cell r="P71" t="str">
            <v>Tlumočnické služby pro osoby s hluchoslepotou</v>
          </cell>
        </row>
        <row r="72">
          <cell r="M72">
            <v>2519377</v>
          </cell>
          <cell r="N72" t="str">
            <v>odborné sociální poradenství</v>
          </cell>
          <cell r="O72" t="str">
            <v>sociální poradenství</v>
          </cell>
          <cell r="P72" t="str">
            <v>Odborné sociální poradenství pro osoby s hluchoslepotou</v>
          </cell>
        </row>
        <row r="73">
          <cell r="M73">
            <v>3618682</v>
          </cell>
          <cell r="N73" t="str">
            <v>telefonická krizová pomoc</v>
          </cell>
          <cell r="O73" t="str">
            <v>služby sociální prevence</v>
          </cell>
          <cell r="P73" t="str">
            <v>Linka Anabell</v>
          </cell>
        </row>
        <row r="74">
          <cell r="M74">
            <v>6501604</v>
          </cell>
          <cell r="N74" t="str">
            <v>telefonická krizová pomoc</v>
          </cell>
          <cell r="O74" t="str">
            <v>služby sociální prevence</v>
          </cell>
          <cell r="P74" t="str">
            <v>Centrum telefonické krizové pomoci</v>
          </cell>
        </row>
        <row r="75">
          <cell r="M75">
            <v>7006324</v>
          </cell>
          <cell r="N75" t="str">
            <v>terapeutické komunity</v>
          </cell>
          <cell r="O75" t="str">
            <v>služby sociální prevence</v>
          </cell>
          <cell r="P75" t="str">
            <v>Terapeutická komunita Kaleidoskop</v>
          </cell>
        </row>
        <row r="76">
          <cell r="M76">
            <v>1500037</v>
          </cell>
          <cell r="N76" t="str">
            <v>služby následné péče</v>
          </cell>
          <cell r="O76" t="str">
            <v>služby sociální prevence</v>
          </cell>
          <cell r="P76" t="str">
            <v>Program následné péče Krok (PNP Krok)</v>
          </cell>
        </row>
        <row r="77">
          <cell r="M77">
            <v>2096717</v>
          </cell>
          <cell r="N77" t="str">
            <v>terapeutické komunity</v>
          </cell>
          <cell r="O77" t="str">
            <v>služby sociální prevence</v>
          </cell>
          <cell r="P77" t="str">
            <v>Terapeutická komunita Krok</v>
          </cell>
        </row>
        <row r="78">
          <cell r="M78">
            <v>8019644</v>
          </cell>
          <cell r="N78" t="str">
            <v>sociální rehabilitace</v>
          </cell>
          <cell r="O78" t="str">
            <v>služby sociální prevence</v>
          </cell>
          <cell r="P78" t="str">
            <v>Sociální rehabilitace pro děti a mladé lidi z dětských domovů</v>
          </cell>
        </row>
        <row r="79">
          <cell r="M79">
            <v>4977649</v>
          </cell>
          <cell r="N79" t="str">
            <v>telefonická krizová pomoc</v>
          </cell>
          <cell r="O79" t="str">
            <v>služby sociální prevence</v>
          </cell>
          <cell r="P79" t="str">
            <v>Linka pro ženy a dívky</v>
          </cell>
        </row>
        <row r="80">
          <cell r="M80">
            <v>7789711</v>
          </cell>
          <cell r="N80" t="str">
            <v>služby následné péče</v>
          </cell>
          <cell r="O80" t="str">
            <v>služby sociální prevence</v>
          </cell>
          <cell r="P80" t="str">
            <v>Centrum následné péče</v>
          </cell>
        </row>
        <row r="81">
          <cell r="M81">
            <v>4167967</v>
          </cell>
          <cell r="N81" t="str">
            <v>domovy pro osoby se zdravotním postižením</v>
          </cell>
          <cell r="O81" t="str">
            <v>služby sociální péče</v>
          </cell>
          <cell r="P81" t="str">
            <v>Domov sv. Josefa - trvalé pobyty</v>
          </cell>
        </row>
        <row r="82">
          <cell r="M82">
            <v>3854293</v>
          </cell>
          <cell r="N82" t="str">
            <v>odlehčovací služby</v>
          </cell>
          <cell r="O82" t="str">
            <v>služby sociální péče</v>
          </cell>
          <cell r="P82" t="str">
            <v>Domov sv. Josefa - odlehčovací služby pro lidi nemocné mozkomíšní roztroušenou sklerózou</v>
          </cell>
        </row>
        <row r="83">
          <cell r="M83">
            <v>2890050</v>
          </cell>
          <cell r="N83" t="str">
            <v>odborné sociální poradenství</v>
          </cell>
          <cell r="O83" t="str">
            <v>sociální poradenství</v>
          </cell>
          <cell r="P83" t="str">
            <v>Odborné sociální poradenství imigrantům a azylantům</v>
          </cell>
        </row>
        <row r="84">
          <cell r="M84">
            <v>8692294</v>
          </cell>
          <cell r="N84" t="str">
            <v>domy na půl cesty</v>
          </cell>
          <cell r="O84" t="str">
            <v>služby sociální prevence</v>
          </cell>
          <cell r="P84" t="str">
            <v>Podporované bydlení pro mladé uprchlíky</v>
          </cell>
        </row>
        <row r="85">
          <cell r="M85">
            <v>8526003</v>
          </cell>
          <cell r="N85" t="str">
            <v>služby následné péče</v>
          </cell>
          <cell r="O85" t="str">
            <v>služby sociální prevence</v>
          </cell>
          <cell r="P85" t="str">
            <v>P-centrum - Doléčovací centrum</v>
          </cell>
        </row>
        <row r="86">
          <cell r="M86">
            <v>9097296</v>
          </cell>
          <cell r="N86" t="str">
            <v>odborné sociální poradenství</v>
          </cell>
          <cell r="O86" t="str">
            <v>sociální poradenství</v>
          </cell>
          <cell r="P86" t="str">
            <v>Sociální poradenství pro cizince a azylanty</v>
          </cell>
        </row>
        <row r="87">
          <cell r="M87">
            <v>4963723</v>
          </cell>
          <cell r="N87" t="str">
            <v>odborné sociální poradenství</v>
          </cell>
          <cell r="O87" t="str">
            <v>sociální poradenství</v>
          </cell>
          <cell r="P87" t="str">
            <v>Podpora integrace znevýhodněných skupin do společnosti</v>
          </cell>
        </row>
        <row r="88">
          <cell r="M88">
            <v>2103305</v>
          </cell>
          <cell r="N88" t="str">
            <v>sociální služby poskytované ve zdravotnických zařízeních ústavní péče</v>
          </cell>
          <cell r="O88" t="str">
            <v>služby sociální péče</v>
          </cell>
          <cell r="P88" t="str">
            <v>Zdravotně sociální lůžka PLHoB</v>
          </cell>
        </row>
        <row r="89">
          <cell r="M89">
            <v>9661732</v>
          </cell>
          <cell r="N89" t="str">
            <v>sociální služby poskytované ve zdravotnických zařízeních ústavní péče</v>
          </cell>
          <cell r="O89" t="str">
            <v>služby sociální péče</v>
          </cell>
          <cell r="P89" t="str">
            <v>Psychiatrická léčebna Kosmonosy</v>
          </cell>
        </row>
        <row r="90">
          <cell r="M90">
            <v>4683719</v>
          </cell>
          <cell r="N90" t="str">
            <v>sociální služby poskytované ve zdravotnických zařízeních ústavní péče</v>
          </cell>
          <cell r="O90" t="str">
            <v>služby sociální péče</v>
          </cell>
          <cell r="P90" t="str">
            <v>pobytová sociální služba</v>
          </cell>
        </row>
        <row r="91">
          <cell r="M91">
            <v>1987447</v>
          </cell>
          <cell r="N91" t="str">
            <v>služby následné péče</v>
          </cell>
          <cell r="O91" t="str">
            <v>služby sociální prevence</v>
          </cell>
          <cell r="P91" t="str">
            <v>Doléčovací centrum</v>
          </cell>
        </row>
        <row r="92">
          <cell r="M92">
            <v>3734845</v>
          </cell>
          <cell r="N92" t="str">
            <v>terapeutické komunity</v>
          </cell>
          <cell r="O92" t="str">
            <v>služby sociální prevence</v>
          </cell>
          <cell r="P92" t="str">
            <v>Terapeutická komunita Renarkon</v>
          </cell>
        </row>
        <row r="93">
          <cell r="M93">
            <v>9202089</v>
          </cell>
          <cell r="N93" t="str">
            <v>telefonická krizová pomoc</v>
          </cell>
          <cell r="O93" t="str">
            <v>služby sociální prevence</v>
          </cell>
          <cell r="P93" t="str">
            <v>Telefonická krizová pomoc - SOS linka ROSA</v>
          </cell>
        </row>
        <row r="94">
          <cell r="M94">
            <v>7305991</v>
          </cell>
          <cell r="N94" t="str">
            <v>terapeutické komunity</v>
          </cell>
          <cell r="O94" t="str">
            <v>služby sociální prevence</v>
          </cell>
          <cell r="P94" t="str">
            <v>Terapeutická komunita Salebra</v>
          </cell>
        </row>
        <row r="95">
          <cell r="M95">
            <v>4289708</v>
          </cell>
          <cell r="N95" t="str">
            <v>terapeutické komunity</v>
          </cell>
          <cell r="O95" t="str">
            <v>služby sociální prevence</v>
          </cell>
          <cell r="P95" t="str">
            <v>Terapeutická komunita Karlov SANANIM</v>
          </cell>
        </row>
        <row r="96">
          <cell r="M96">
            <v>4441898</v>
          </cell>
          <cell r="N96" t="str">
            <v>terapeutické komunity</v>
          </cell>
          <cell r="O96" t="str">
            <v>služby sociální prevence</v>
          </cell>
          <cell r="P96" t="str">
            <v>Terapeutická komunita Němčice</v>
          </cell>
        </row>
        <row r="97">
          <cell r="M97">
            <v>1842029</v>
          </cell>
          <cell r="N97" t="str">
            <v>telefonická krizová pomoc</v>
          </cell>
          <cell r="O97" t="str">
            <v>služby sociální prevence</v>
          </cell>
          <cell r="P97" t="str">
            <v>Linka bezpečí</v>
          </cell>
        </row>
        <row r="98">
          <cell r="M98">
            <v>6206589</v>
          </cell>
          <cell r="N98" t="str">
            <v>telefonická krizová pomoc</v>
          </cell>
          <cell r="O98" t="str">
            <v>služby sociální prevence</v>
          </cell>
          <cell r="P98" t="str">
            <v>Rodičovská linka</v>
          </cell>
        </row>
        <row r="99">
          <cell r="M99">
            <v>2053949</v>
          </cell>
          <cell r="N99" t="str">
            <v>služby následné péče</v>
          </cell>
          <cell r="O99" t="str">
            <v>služby sociální prevence</v>
          </cell>
          <cell r="P99" t="str">
            <v>Doléčovací centrum Jamtana</v>
          </cell>
        </row>
        <row r="100">
          <cell r="M100">
            <v>8989510</v>
          </cell>
          <cell r="N100" t="str">
            <v>terapeutické komunity</v>
          </cell>
          <cell r="O100" t="str">
            <v>služby sociální prevence</v>
          </cell>
          <cell r="P100" t="str">
            <v>Terapeutická komunita Podcestný Mlýn</v>
          </cell>
        </row>
        <row r="101">
          <cell r="M101">
            <v>3793589</v>
          </cell>
          <cell r="N101" t="str">
            <v>odborné sociální poradenství</v>
          </cell>
          <cell r="O101" t="str">
            <v>sociální poradenství</v>
          </cell>
          <cell r="P101" t="str">
            <v>Odborné sociální poradenství pro osoby s epilepsií a jejich blízké</v>
          </cell>
        </row>
        <row r="102">
          <cell r="M102">
            <v>4442426</v>
          </cell>
          <cell r="N102" t="str">
            <v>terapeutické komunity</v>
          </cell>
          <cell r="O102" t="str">
            <v>služby sociální prevence</v>
          </cell>
          <cell r="P102" t="str">
            <v>Terapeutická komunita Vršíček</v>
          </cell>
        </row>
        <row r="103">
          <cell r="M103">
            <v>5291489</v>
          </cell>
          <cell r="N103" t="str">
            <v>služby následné péče</v>
          </cell>
          <cell r="O103" t="str">
            <v>služby sociální prevence</v>
          </cell>
          <cell r="P103" t="str">
            <v>Následná péče o ex-uživatele drog s podporovaným bydlením</v>
          </cell>
        </row>
        <row r="104">
          <cell r="M104">
            <v>7968327</v>
          </cell>
          <cell r="N104" t="str">
            <v>terapeutické komunity</v>
          </cell>
          <cell r="O104" t="str">
            <v>služby sociální prevence</v>
          </cell>
          <cell r="P104" t="str">
            <v>Léčba a resocializace drogově závislých v Terapeutické komunitě WHITE LIGHT I.</v>
          </cell>
        </row>
        <row r="105">
          <cell r="M105">
            <v>9689284</v>
          </cell>
          <cell r="N105" t="str">
            <v>odborné sociální poradenství</v>
          </cell>
          <cell r="O105" t="str">
            <v>sociální poradenství</v>
          </cell>
          <cell r="P105" t="str">
            <v>Poradna pro oběti nacismu</v>
          </cell>
        </row>
        <row r="106">
          <cell r="M106">
            <v>4892203</v>
          </cell>
          <cell r="N106" t="str">
            <v>telefonická krizová pomoc</v>
          </cell>
          <cell r="O106" t="str">
            <v>služby sociální prevence</v>
          </cell>
          <cell r="P106" t="str">
            <v>NEPŘETRŽITÁ TELEFONICKÁ KRIZOVÁ POMOC PRO SENIORY A JEJICH BLÍZKÉ - SENIOR TELEFON - 800 157 157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C1">
      <selection activeCell="O16" sqref="O16"/>
    </sheetView>
  </sheetViews>
  <sheetFormatPr defaultColWidth="9.140625" defaultRowHeight="15"/>
  <cols>
    <col min="1" max="1" width="37.7109375" style="0" customWidth="1"/>
    <col min="4" max="4" width="27.00390625" style="1" bestFit="1" customWidth="1"/>
    <col min="5" max="5" width="10.421875" style="0" bestFit="1" customWidth="1"/>
    <col min="6" max="6" width="9.8515625" style="0" bestFit="1" customWidth="1"/>
    <col min="7" max="7" width="10.00390625" style="0" bestFit="1" customWidth="1"/>
    <col min="8" max="8" width="9.8515625" style="0" bestFit="1" customWidth="1"/>
    <col min="9" max="9" width="16.8515625" style="0" bestFit="1" customWidth="1"/>
    <col min="10" max="10" width="24.8515625" style="0" bestFit="1" customWidth="1"/>
    <col min="12" max="12" width="9.8515625" style="0" bestFit="1" customWidth="1"/>
    <col min="13" max="13" width="9.28125" style="0" customWidth="1"/>
    <col min="15" max="15" width="18.57421875" style="0" bestFit="1" customWidth="1"/>
    <col min="17" max="17" width="18.57421875" style="0" bestFit="1" customWidth="1"/>
  </cols>
  <sheetData>
    <row r="1" spans="1:15" ht="55.5" customHeight="1">
      <c r="A1" s="21" t="s">
        <v>19</v>
      </c>
      <c r="B1" s="21" t="s">
        <v>20</v>
      </c>
      <c r="C1" s="21" t="s">
        <v>21</v>
      </c>
      <c r="D1" s="21" t="s">
        <v>36</v>
      </c>
      <c r="E1" s="21" t="s">
        <v>23</v>
      </c>
      <c r="F1" s="21" t="s">
        <v>24</v>
      </c>
      <c r="G1" s="21" t="s">
        <v>25</v>
      </c>
      <c r="H1" s="21" t="s">
        <v>26</v>
      </c>
      <c r="I1" s="21" t="s">
        <v>29</v>
      </c>
      <c r="J1" s="21" t="s">
        <v>40</v>
      </c>
      <c r="K1" s="21" t="s">
        <v>39</v>
      </c>
      <c r="L1" s="21" t="s">
        <v>28</v>
      </c>
      <c r="M1" s="21" t="s">
        <v>38</v>
      </c>
      <c r="N1" s="21" t="s">
        <v>37</v>
      </c>
      <c r="O1" s="23" t="s">
        <v>70</v>
      </c>
    </row>
    <row r="2" spans="1:17" ht="15">
      <c r="A2" s="17" t="s">
        <v>0</v>
      </c>
      <c r="B2" s="17">
        <v>65635591</v>
      </c>
      <c r="C2" s="17">
        <v>4853448</v>
      </c>
      <c r="D2" s="17" t="str">
        <f>VLOOKUP(C2,'[1]PpB_final'!$M$7:$N$106,2,FALSE)</f>
        <v>terapeutické komunity</v>
      </c>
      <c r="E2" s="8">
        <v>246000</v>
      </c>
      <c r="F2" s="8">
        <v>1325000</v>
      </c>
      <c r="G2" s="8">
        <v>1060000</v>
      </c>
      <c r="H2" s="8">
        <v>848000</v>
      </c>
      <c r="I2" s="8">
        <f>G2-H2</f>
        <v>212000</v>
      </c>
      <c r="J2" s="8">
        <f>IF(E2&gt;I2,I2,E2)</f>
        <v>212000</v>
      </c>
      <c r="K2" s="8">
        <f>FLOOR(J2,1000)</f>
        <v>212000</v>
      </c>
      <c r="L2" s="8">
        <f>H2+K2</f>
        <v>1060000</v>
      </c>
      <c r="M2" s="4">
        <f>L2/G2*100</f>
        <v>100</v>
      </c>
      <c r="N2" s="4">
        <f>L2/F2*100</f>
        <v>80</v>
      </c>
      <c r="O2" s="8">
        <f>VLOOKUP($C2,List1!$A$1:$J$164,10,FALSE)</f>
        <v>947000</v>
      </c>
      <c r="Q2" s="16">
        <f>L2/O2</f>
        <v>1.1193241816261879</v>
      </c>
    </row>
    <row r="3" spans="1:17" ht="15">
      <c r="A3" s="17" t="s">
        <v>2</v>
      </c>
      <c r="B3" s="17">
        <v>26611716</v>
      </c>
      <c r="C3" s="17">
        <v>8477576</v>
      </c>
      <c r="D3" s="17" t="str">
        <f>VLOOKUP(C3,'[1]PpB_final'!$M$7:$N$106,2,FALSE)</f>
        <v>tlumočnické služby</v>
      </c>
      <c r="E3" s="8">
        <v>2390000</v>
      </c>
      <c r="F3" s="8">
        <v>3383620</v>
      </c>
      <c r="G3" s="8">
        <v>2030172</v>
      </c>
      <c r="H3" s="8">
        <v>990000</v>
      </c>
      <c r="I3" s="8">
        <f aca="true" t="shared" si="0" ref="I3:I30">G3-H3</f>
        <v>1040172</v>
      </c>
      <c r="J3" s="8">
        <f aca="true" t="shared" si="1" ref="J3:J30">IF(E3&gt;I3,I3,E3)</f>
        <v>1040172</v>
      </c>
      <c r="K3" s="8">
        <f aca="true" t="shared" si="2" ref="K3:K31">FLOOR(J3,1000)</f>
        <v>1040000</v>
      </c>
      <c r="L3" s="8">
        <f aca="true" t="shared" si="3" ref="L3:L30">H3+K3</f>
        <v>2030000</v>
      </c>
      <c r="M3" s="4">
        <f aca="true" t="shared" si="4" ref="M3:M30">L3/G3*100</f>
        <v>99.99152781143667</v>
      </c>
      <c r="N3" s="4">
        <f aca="true" t="shared" si="5" ref="N3:N30">L3/F3*100</f>
        <v>59.994916686862</v>
      </c>
      <c r="O3" s="8">
        <f>VLOOKUP($C3,List1!$A$1:$J$164,10,FALSE)</f>
        <v>900000</v>
      </c>
      <c r="Q3" s="16">
        <f aca="true" t="shared" si="6" ref="Q3:Q31">L3/O3</f>
        <v>2.2555555555555555</v>
      </c>
    </row>
    <row r="4" spans="1:17" ht="15">
      <c r="A4" s="24" t="s">
        <v>2</v>
      </c>
      <c r="B4" s="24">
        <v>26611716</v>
      </c>
      <c r="C4" s="24">
        <v>4385424</v>
      </c>
      <c r="D4" s="17" t="str">
        <f>VLOOKUP(C4,'[1]PpB_final'!$M$7:$N$106,2,FALSE)</f>
        <v>sociální rehabilitace</v>
      </c>
      <c r="E4" s="22">
        <v>5175960</v>
      </c>
      <c r="F4" s="22">
        <v>7660960</v>
      </c>
      <c r="G4" s="22">
        <v>4596576</v>
      </c>
      <c r="H4" s="22">
        <v>2765000</v>
      </c>
      <c r="I4" s="8">
        <f t="shared" si="0"/>
        <v>1831576</v>
      </c>
      <c r="J4" s="8">
        <f t="shared" si="1"/>
        <v>1831576</v>
      </c>
      <c r="K4" s="8">
        <f t="shared" si="2"/>
        <v>1831000</v>
      </c>
      <c r="L4" s="8">
        <f t="shared" si="3"/>
        <v>4596000</v>
      </c>
      <c r="M4" s="4">
        <f t="shared" si="4"/>
        <v>99.98746893339738</v>
      </c>
      <c r="N4" s="4">
        <f t="shared" si="5"/>
        <v>59.99248136003843</v>
      </c>
      <c r="O4" s="8">
        <f>VLOOKUP($C4,List1!$A$1:$J$164,10,FALSE)</f>
        <v>2514000</v>
      </c>
      <c r="Q4" s="16">
        <f t="shared" si="6"/>
        <v>1.828162291169451</v>
      </c>
    </row>
    <row r="5" spans="1:17" ht="15">
      <c r="A5" s="24" t="s">
        <v>3</v>
      </c>
      <c r="B5" s="24">
        <v>48133493</v>
      </c>
      <c r="C5" s="24">
        <v>6970419</v>
      </c>
      <c r="D5" s="17" t="str">
        <f>VLOOKUP(C5,'[1]PpB_final'!$M$7:$N$106,2,FALSE)</f>
        <v>tlumočnické služby</v>
      </c>
      <c r="E5" s="22">
        <v>707000</v>
      </c>
      <c r="F5" s="22">
        <v>3286357</v>
      </c>
      <c r="G5" s="22">
        <v>1993000</v>
      </c>
      <c r="H5" s="22">
        <v>1993000</v>
      </c>
      <c r="I5" s="8">
        <f t="shared" si="0"/>
        <v>0</v>
      </c>
      <c r="J5" s="8">
        <f t="shared" si="1"/>
        <v>0</v>
      </c>
      <c r="K5" s="8">
        <f t="shared" si="2"/>
        <v>0</v>
      </c>
      <c r="L5" s="8">
        <f t="shared" si="3"/>
        <v>1993000</v>
      </c>
      <c r="M5" s="4">
        <f t="shared" si="4"/>
        <v>100</v>
      </c>
      <c r="N5" s="4">
        <f t="shared" si="5"/>
        <v>60.64465911646239</v>
      </c>
      <c r="O5" s="8">
        <f>VLOOKUP($C5,List1!$A$1:$J$164,10,FALSE)</f>
        <v>2345000</v>
      </c>
      <c r="Q5" s="16">
        <f t="shared" si="6"/>
        <v>0.8498933901918977</v>
      </c>
    </row>
    <row r="6" spans="1:17" ht="15">
      <c r="A6" s="24" t="s">
        <v>31</v>
      </c>
      <c r="B6" s="24">
        <v>47607483</v>
      </c>
      <c r="C6" s="24">
        <v>6964207</v>
      </c>
      <c r="D6" s="17" t="str">
        <f>VLOOKUP(C6,'[1]PpB_final'!$M$7:$N$106,2,FALSE)</f>
        <v>telefonická krizová pomoc</v>
      </c>
      <c r="E6" s="22">
        <v>680000</v>
      </c>
      <c r="F6" s="22">
        <v>3006334</v>
      </c>
      <c r="G6" s="25">
        <v>1815000</v>
      </c>
      <c r="H6" s="22">
        <v>1815000</v>
      </c>
      <c r="I6" s="8">
        <f t="shared" si="0"/>
        <v>0</v>
      </c>
      <c r="J6" s="8">
        <f t="shared" si="1"/>
        <v>0</v>
      </c>
      <c r="K6" s="8">
        <f t="shared" si="2"/>
        <v>0</v>
      </c>
      <c r="L6" s="8">
        <f t="shared" si="3"/>
        <v>1815000</v>
      </c>
      <c r="M6" s="4">
        <f t="shared" si="4"/>
        <v>100</v>
      </c>
      <c r="N6" s="4">
        <f t="shared" si="5"/>
        <v>60.37253345769299</v>
      </c>
      <c r="O6" s="8">
        <f>VLOOKUP($C6,List1!$A$1:$J$164,10,FALSE)</f>
        <v>2136000</v>
      </c>
      <c r="Q6" s="16">
        <f t="shared" si="6"/>
        <v>0.8497191011235955</v>
      </c>
    </row>
    <row r="7" spans="1:17" ht="15">
      <c r="A7" s="24" t="s">
        <v>4</v>
      </c>
      <c r="B7" s="24">
        <v>26631997</v>
      </c>
      <c r="C7" s="24">
        <v>3364695</v>
      </c>
      <c r="D7" s="17" t="str">
        <f>VLOOKUP(C7,'[1]PpB_final'!$M$7:$N$106,2,FALSE)</f>
        <v>odborné sociální poradenství</v>
      </c>
      <c r="E7" s="22">
        <v>2912815</v>
      </c>
      <c r="F7" s="22">
        <v>2820065</v>
      </c>
      <c r="G7" s="22">
        <f>F7*0.6</f>
        <v>1692039</v>
      </c>
      <c r="H7" s="22">
        <v>0</v>
      </c>
      <c r="I7" s="8">
        <f t="shared" si="0"/>
        <v>1692039</v>
      </c>
      <c r="J7" s="8">
        <f t="shared" si="1"/>
        <v>1692039</v>
      </c>
      <c r="K7" s="8">
        <f t="shared" si="2"/>
        <v>1692000</v>
      </c>
      <c r="L7" s="8">
        <f t="shared" si="3"/>
        <v>1692000</v>
      </c>
      <c r="M7" s="4">
        <v>0</v>
      </c>
      <c r="N7" s="4">
        <f t="shared" si="5"/>
        <v>59.998617053153026</v>
      </c>
      <c r="O7" s="8">
        <f>VLOOKUP($C7,List1!$A$1:$J$164,10,FALSE)</f>
        <v>1348000</v>
      </c>
      <c r="Q7" s="16">
        <f t="shared" si="6"/>
        <v>1.2551928783382789</v>
      </c>
    </row>
    <row r="8" spans="1:17" ht="15">
      <c r="A8" s="24" t="s">
        <v>5</v>
      </c>
      <c r="B8" s="24">
        <v>473146</v>
      </c>
      <c r="C8" s="24">
        <v>2225351</v>
      </c>
      <c r="D8" s="17" t="str">
        <f>VLOOKUP(C8,'[1]PpB_final'!$M$7:$N$106,2,FALSE)</f>
        <v>odborné sociální poradenství</v>
      </c>
      <c r="E8" s="22">
        <v>136000</v>
      </c>
      <c r="F8" s="22">
        <v>544000</v>
      </c>
      <c r="G8" s="22">
        <v>408000</v>
      </c>
      <c r="H8" s="22">
        <v>408000</v>
      </c>
      <c r="I8" s="8">
        <f t="shared" si="0"/>
        <v>0</v>
      </c>
      <c r="J8" s="8">
        <f t="shared" si="1"/>
        <v>0</v>
      </c>
      <c r="K8" s="8">
        <f t="shared" si="2"/>
        <v>0</v>
      </c>
      <c r="L8" s="8">
        <f t="shared" si="3"/>
        <v>408000</v>
      </c>
      <c r="M8" s="4">
        <f t="shared" si="4"/>
        <v>100</v>
      </c>
      <c r="N8" s="4">
        <f t="shared" si="5"/>
        <v>75</v>
      </c>
      <c r="O8" s="8">
        <f>VLOOKUP($C8,List1!$A$1:$J$164,10,FALSE)</f>
        <v>480000</v>
      </c>
      <c r="Q8" s="16">
        <f t="shared" si="6"/>
        <v>0.85</v>
      </c>
    </row>
    <row r="9" spans="1:17" ht="15">
      <c r="A9" s="24" t="s">
        <v>6</v>
      </c>
      <c r="B9" s="24">
        <v>63835037</v>
      </c>
      <c r="C9" s="24">
        <v>1291137</v>
      </c>
      <c r="D9" s="17" t="str">
        <f>VLOOKUP(C9,'[1]PpB_final'!$M$7:$N$106,2,FALSE)</f>
        <v>telefonická krizová pomoc</v>
      </c>
      <c r="E9" s="22">
        <v>888164</v>
      </c>
      <c r="F9" s="22">
        <v>888164</v>
      </c>
      <c r="G9" s="22">
        <f>F9*0.6</f>
        <v>532898.4</v>
      </c>
      <c r="H9" s="22">
        <v>0</v>
      </c>
      <c r="I9" s="8">
        <f t="shared" si="0"/>
        <v>532898.4</v>
      </c>
      <c r="J9" s="8">
        <f t="shared" si="1"/>
        <v>532898.4</v>
      </c>
      <c r="K9" s="8">
        <f t="shared" si="2"/>
        <v>532000</v>
      </c>
      <c r="L9" s="8">
        <f t="shared" si="3"/>
        <v>532000</v>
      </c>
      <c r="M9" s="4">
        <v>0</v>
      </c>
      <c r="N9" s="4">
        <f t="shared" si="5"/>
        <v>59.89884751014453</v>
      </c>
      <c r="O9" s="8">
        <f>VLOOKUP($C9,List1!$A$1:$J$164,10,FALSE)</f>
        <v>688000</v>
      </c>
      <c r="Q9" s="16">
        <f t="shared" si="6"/>
        <v>0.7732558139534884</v>
      </c>
    </row>
    <row r="10" spans="1:17" ht="15">
      <c r="A10" s="24" t="s">
        <v>6</v>
      </c>
      <c r="B10" s="24">
        <v>63835037</v>
      </c>
      <c r="C10" s="24">
        <v>2659091</v>
      </c>
      <c r="D10" s="17" t="str">
        <f>VLOOKUP(C10,'[1]PpB_final'!$M$7:$N$106,2,FALSE)</f>
        <v>terapeutické komunity</v>
      </c>
      <c r="E10" s="22">
        <v>722425</v>
      </c>
      <c r="F10" s="22">
        <v>2072425</v>
      </c>
      <c r="G10" s="22">
        <v>1356000</v>
      </c>
      <c r="H10" s="22">
        <v>1356000</v>
      </c>
      <c r="I10" s="8">
        <f t="shared" si="0"/>
        <v>0</v>
      </c>
      <c r="J10" s="8">
        <f t="shared" si="1"/>
        <v>0</v>
      </c>
      <c r="K10" s="8">
        <f t="shared" si="2"/>
        <v>0</v>
      </c>
      <c r="L10" s="8">
        <f t="shared" si="3"/>
        <v>1356000</v>
      </c>
      <c r="M10" s="4">
        <f t="shared" si="4"/>
        <v>100</v>
      </c>
      <c r="N10" s="4">
        <f t="shared" si="5"/>
        <v>65.43059459329046</v>
      </c>
      <c r="O10" s="8">
        <f>VLOOKUP($C10,List1!$A$1:$J$164,10,FALSE)</f>
        <v>1596000</v>
      </c>
      <c r="Q10" s="16">
        <f t="shared" si="6"/>
        <v>0.849624060150376</v>
      </c>
    </row>
    <row r="11" spans="1:17" ht="15">
      <c r="A11" s="24" t="s">
        <v>8</v>
      </c>
      <c r="B11" s="24">
        <v>60460202</v>
      </c>
      <c r="C11" s="24">
        <v>4566973</v>
      </c>
      <c r="D11" s="17" t="str">
        <f>VLOOKUP(C11,'[1]PpB_final'!$M$7:$N$106,2,FALSE)</f>
        <v>telefonická krizová pomoc</v>
      </c>
      <c r="E11" s="22">
        <v>500000</v>
      </c>
      <c r="F11" s="22">
        <v>1493600</v>
      </c>
      <c r="G11" s="22">
        <v>823000</v>
      </c>
      <c r="H11" s="22">
        <v>823000</v>
      </c>
      <c r="I11" s="8">
        <f t="shared" si="0"/>
        <v>0</v>
      </c>
      <c r="J11" s="8">
        <f t="shared" si="1"/>
        <v>0</v>
      </c>
      <c r="K11" s="8">
        <f t="shared" si="2"/>
        <v>0</v>
      </c>
      <c r="L11" s="8">
        <f t="shared" si="3"/>
        <v>823000</v>
      </c>
      <c r="M11" s="4">
        <f t="shared" si="4"/>
        <v>100</v>
      </c>
      <c r="N11" s="4">
        <f t="shared" si="5"/>
        <v>55.10176754151045</v>
      </c>
      <c r="O11" s="8">
        <f>VLOOKUP($C11,List1!$A$1:$J$164,10,FALSE)</f>
        <v>969000</v>
      </c>
      <c r="Q11" s="16">
        <f t="shared" si="6"/>
        <v>0.849329205366357</v>
      </c>
    </row>
    <row r="12" spans="1:17" ht="15">
      <c r="A12" s="24" t="s">
        <v>9</v>
      </c>
      <c r="B12" s="24">
        <v>48136093</v>
      </c>
      <c r="C12" s="24">
        <v>9492158</v>
      </c>
      <c r="D12" s="17" t="str">
        <f>VLOOKUP(C12,'[1]PpB_final'!$M$7:$N$106,2,FALSE)</f>
        <v>odborné sociální poradenství</v>
      </c>
      <c r="E12" s="22">
        <v>300000</v>
      </c>
      <c r="F12" s="22">
        <v>837000</v>
      </c>
      <c r="G12" s="22">
        <v>502200</v>
      </c>
      <c r="H12" s="22">
        <v>426000</v>
      </c>
      <c r="I12" s="8">
        <f t="shared" si="0"/>
        <v>76200</v>
      </c>
      <c r="J12" s="8">
        <f t="shared" si="1"/>
        <v>76200</v>
      </c>
      <c r="K12" s="8">
        <f t="shared" si="2"/>
        <v>76000</v>
      </c>
      <c r="L12" s="8">
        <f t="shared" si="3"/>
        <v>502000</v>
      </c>
      <c r="M12" s="4">
        <f t="shared" si="4"/>
        <v>99.96017522899243</v>
      </c>
      <c r="N12" s="4">
        <f t="shared" si="5"/>
        <v>59.976105137395464</v>
      </c>
      <c r="O12" s="8">
        <f>VLOOKUP($C12,List1!$A$1:$J$164,10,FALSE)</f>
        <v>502000</v>
      </c>
      <c r="Q12" s="16">
        <f t="shared" si="6"/>
        <v>1</v>
      </c>
    </row>
    <row r="13" spans="1:17" ht="15">
      <c r="A13" s="24" t="s">
        <v>9</v>
      </c>
      <c r="B13" s="24">
        <v>48136093</v>
      </c>
      <c r="C13" s="24">
        <v>4652496</v>
      </c>
      <c r="D13" s="17" t="str">
        <f>VLOOKUP(C13,'[1]PpB_final'!$M$7:$N$106,2,FALSE)</f>
        <v>azylové domy</v>
      </c>
      <c r="E13" s="22">
        <v>350000</v>
      </c>
      <c r="F13" s="22">
        <v>1500000</v>
      </c>
      <c r="G13" s="22">
        <v>916000</v>
      </c>
      <c r="H13" s="22">
        <v>916000</v>
      </c>
      <c r="I13" s="8">
        <f t="shared" si="0"/>
        <v>0</v>
      </c>
      <c r="J13" s="8">
        <f t="shared" si="1"/>
        <v>0</v>
      </c>
      <c r="K13" s="8">
        <f t="shared" si="2"/>
        <v>0</v>
      </c>
      <c r="L13" s="8">
        <f t="shared" si="3"/>
        <v>916000</v>
      </c>
      <c r="M13" s="4">
        <f t="shared" si="4"/>
        <v>100</v>
      </c>
      <c r="N13" s="4">
        <f t="shared" si="5"/>
        <v>61.06666666666667</v>
      </c>
      <c r="O13" s="8">
        <f>VLOOKUP($C13,List1!$A$1:$J$164,10,FALSE)</f>
        <v>1078000</v>
      </c>
      <c r="Q13" s="16">
        <f t="shared" si="6"/>
        <v>0.849721706864564</v>
      </c>
    </row>
    <row r="14" spans="1:17" ht="15">
      <c r="A14" s="24" t="s">
        <v>10</v>
      </c>
      <c r="B14" s="24">
        <v>27948706</v>
      </c>
      <c r="C14" s="24">
        <v>1745849</v>
      </c>
      <c r="D14" s="17" t="str">
        <f>VLOOKUP(C14,'[1]PpB_final'!$M$7:$N$106,2,FALSE)</f>
        <v>telefonická krizová pomoc</v>
      </c>
      <c r="E14" s="22">
        <v>900000</v>
      </c>
      <c r="F14" s="22">
        <v>2019804</v>
      </c>
      <c r="G14" s="22">
        <v>1184000</v>
      </c>
      <c r="H14" s="22">
        <v>1184000</v>
      </c>
      <c r="I14" s="8">
        <f t="shared" si="0"/>
        <v>0</v>
      </c>
      <c r="J14" s="8">
        <f t="shared" si="1"/>
        <v>0</v>
      </c>
      <c r="K14" s="8">
        <f t="shared" si="2"/>
        <v>0</v>
      </c>
      <c r="L14" s="8">
        <f t="shared" si="3"/>
        <v>1184000</v>
      </c>
      <c r="M14" s="4">
        <f t="shared" si="4"/>
        <v>100</v>
      </c>
      <c r="N14" s="4">
        <f t="shared" si="5"/>
        <v>58.61954922358803</v>
      </c>
      <c r="O14" s="8">
        <f>VLOOKUP($C14,List1!$A$1:$J$164,10,FALSE)</f>
        <v>1393000</v>
      </c>
      <c r="Q14" s="16">
        <f t="shared" si="6"/>
        <v>0.8499641062455133</v>
      </c>
    </row>
    <row r="15" spans="1:17" ht="15">
      <c r="A15" s="24" t="s">
        <v>32</v>
      </c>
      <c r="B15" s="24">
        <v>499811</v>
      </c>
      <c r="C15" s="26">
        <v>5002625</v>
      </c>
      <c r="D15" s="17" t="str">
        <f>VLOOKUP(C15,'[1]PpB_final'!$M$7:$N$106,2,FALSE)</f>
        <v>raná péče</v>
      </c>
      <c r="E15" s="22">
        <v>502000</v>
      </c>
      <c r="F15" s="22">
        <v>2660000</v>
      </c>
      <c r="G15" s="25">
        <v>2178000</v>
      </c>
      <c r="H15" s="27">
        <v>2178000</v>
      </c>
      <c r="I15" s="8">
        <f t="shared" si="0"/>
        <v>0</v>
      </c>
      <c r="J15" s="8">
        <f t="shared" si="1"/>
        <v>0</v>
      </c>
      <c r="K15" s="8">
        <f t="shared" si="2"/>
        <v>0</v>
      </c>
      <c r="L15" s="8">
        <f t="shared" si="3"/>
        <v>2178000</v>
      </c>
      <c r="M15" s="4">
        <f t="shared" si="4"/>
        <v>100</v>
      </c>
      <c r="N15" s="4">
        <f t="shared" si="5"/>
        <v>81.8796992481203</v>
      </c>
      <c r="O15" s="8">
        <f>VLOOKUP($C15,List1!$A$1:$J$164,10,FALSE)</f>
        <v>1980000</v>
      </c>
      <c r="Q15" s="16">
        <f t="shared" si="6"/>
        <v>1.1</v>
      </c>
    </row>
    <row r="16" spans="1:17" ht="15">
      <c r="A16" s="24" t="s">
        <v>11</v>
      </c>
      <c r="B16" s="24">
        <v>25656317</v>
      </c>
      <c r="C16" s="24">
        <v>3971849</v>
      </c>
      <c r="D16" s="17" t="str">
        <f>VLOOKUP(C16,'[1]PpB_final'!$M$7:$N$106,2,FALSE)</f>
        <v>telefonická krizová pomoc</v>
      </c>
      <c r="E16" s="22">
        <v>600000</v>
      </c>
      <c r="F16" s="22">
        <v>1404260</v>
      </c>
      <c r="G16" s="22">
        <v>22451.256</v>
      </c>
      <c r="H16" s="22">
        <v>17000</v>
      </c>
      <c r="I16" s="8">
        <f t="shared" si="0"/>
        <v>5451.256000000001</v>
      </c>
      <c r="J16" s="8">
        <f t="shared" si="1"/>
        <v>5451.256000000001</v>
      </c>
      <c r="K16" s="8">
        <f t="shared" si="2"/>
        <v>5000</v>
      </c>
      <c r="L16" s="8">
        <f t="shared" si="3"/>
        <v>22000</v>
      </c>
      <c r="M16" s="4">
        <f t="shared" si="4"/>
        <v>97.99006345123854</v>
      </c>
      <c r="N16" s="4">
        <f t="shared" si="5"/>
        <v>1.5666614444618518</v>
      </c>
      <c r="O16" s="8" t="e">
        <f>VLOOKUP($C16,List1!$A$1:$J$164,10,FALSE)</f>
        <v>#N/A</v>
      </c>
      <c r="Q16" s="16" t="e">
        <f t="shared" si="6"/>
        <v>#N/A</v>
      </c>
    </row>
    <row r="17" spans="1:17" ht="15">
      <c r="A17" s="24" t="s">
        <v>11</v>
      </c>
      <c r="B17" s="24">
        <v>25656317</v>
      </c>
      <c r="C17" s="24">
        <v>2249180</v>
      </c>
      <c r="D17" s="17" t="str">
        <f>VLOOKUP(C17,'[1]PpB_final'!$M$7:$N$106,2,FALSE)</f>
        <v>odborné sociální poradenství</v>
      </c>
      <c r="E17" s="22">
        <v>1000000</v>
      </c>
      <c r="F17" s="22">
        <v>1399140</v>
      </c>
      <c r="G17" s="22">
        <v>781000</v>
      </c>
      <c r="H17" s="22">
        <v>781000</v>
      </c>
      <c r="I17" s="8">
        <f t="shared" si="0"/>
        <v>0</v>
      </c>
      <c r="J17" s="8">
        <f t="shared" si="1"/>
        <v>0</v>
      </c>
      <c r="K17" s="8">
        <f t="shared" si="2"/>
        <v>0</v>
      </c>
      <c r="L17" s="8">
        <f t="shared" si="3"/>
        <v>781000</v>
      </c>
      <c r="M17" s="4">
        <f t="shared" si="4"/>
        <v>100</v>
      </c>
      <c r="N17" s="4">
        <f t="shared" si="5"/>
        <v>55.82000371656874</v>
      </c>
      <c r="O17" s="8">
        <f>VLOOKUP($C17,List1!$A$1:$J$164,10,FALSE)</f>
        <v>919000</v>
      </c>
      <c r="Q17" s="16">
        <f t="shared" si="6"/>
        <v>0.8498367791077258</v>
      </c>
    </row>
    <row r="18" spans="1:17" ht="15">
      <c r="A18" s="24" t="s">
        <v>11</v>
      </c>
      <c r="B18" s="24">
        <v>25656317</v>
      </c>
      <c r="C18" s="24">
        <v>3208328</v>
      </c>
      <c r="D18" s="17" t="str">
        <f>VLOOKUP(C18,'[1]PpB_final'!$M$7:$N$106,2,FALSE)</f>
        <v>krizová pomoc</v>
      </c>
      <c r="E18" s="22">
        <v>1777000</v>
      </c>
      <c r="F18" s="22">
        <v>2467756</v>
      </c>
      <c r="G18" s="22">
        <v>1510000</v>
      </c>
      <c r="H18" s="22">
        <v>1510000</v>
      </c>
      <c r="I18" s="8">
        <f t="shared" si="0"/>
        <v>0</v>
      </c>
      <c r="J18" s="8">
        <f t="shared" si="1"/>
        <v>0</v>
      </c>
      <c r="K18" s="8">
        <f t="shared" si="2"/>
        <v>0</v>
      </c>
      <c r="L18" s="8">
        <f t="shared" si="3"/>
        <v>1510000</v>
      </c>
      <c r="M18" s="4">
        <f t="shared" si="4"/>
        <v>100</v>
      </c>
      <c r="N18" s="4">
        <f t="shared" si="5"/>
        <v>61.189193745248716</v>
      </c>
      <c r="O18" s="8">
        <f>VLOOKUP($C18,List1!$A$1:$J$164,10,FALSE)</f>
        <v>1777000</v>
      </c>
      <c r="Q18" s="16">
        <f t="shared" si="6"/>
        <v>0.8497467642093416</v>
      </c>
    </row>
    <row r="19" spans="1:17" ht="15">
      <c r="A19" s="24" t="s">
        <v>11</v>
      </c>
      <c r="B19" s="24">
        <v>25656317</v>
      </c>
      <c r="C19" s="24">
        <v>5684539</v>
      </c>
      <c r="D19" s="17" t="str">
        <f>VLOOKUP(C19,'[1]PpB_final'!$M$7:$N$106,2,FALSE)</f>
        <v>azylové domy</v>
      </c>
      <c r="E19" s="22">
        <v>1400000</v>
      </c>
      <c r="F19" s="22">
        <v>1701108</v>
      </c>
      <c r="G19" s="22">
        <v>1055000</v>
      </c>
      <c r="H19" s="22">
        <v>1055000</v>
      </c>
      <c r="I19" s="8">
        <f t="shared" si="0"/>
        <v>0</v>
      </c>
      <c r="J19" s="8">
        <f t="shared" si="1"/>
        <v>0</v>
      </c>
      <c r="K19" s="8">
        <f t="shared" si="2"/>
        <v>0</v>
      </c>
      <c r="L19" s="8">
        <f t="shared" si="3"/>
        <v>1055000</v>
      </c>
      <c r="M19" s="4">
        <f t="shared" si="4"/>
        <v>100</v>
      </c>
      <c r="N19" s="4">
        <f t="shared" si="5"/>
        <v>62.01840212379226</v>
      </c>
      <c r="O19" s="8">
        <f>VLOOKUP($C19,List1!$A$1:$J$164,10,FALSE)</f>
        <v>1242000</v>
      </c>
      <c r="Q19" s="16">
        <f t="shared" si="6"/>
        <v>0.8494363929146538</v>
      </c>
    </row>
    <row r="20" spans="1:17" ht="15">
      <c r="A20" s="24" t="s">
        <v>18</v>
      </c>
      <c r="B20" s="24">
        <v>25617401</v>
      </c>
      <c r="C20" s="24">
        <v>6582375</v>
      </c>
      <c r="D20" s="17" t="str">
        <f>VLOOKUP(C20,'[1]PpB_final'!$M$7:$N$106,2,FALSE)</f>
        <v>služby následné péče</v>
      </c>
      <c r="E20" s="22">
        <v>750000</v>
      </c>
      <c r="F20" s="22">
        <v>2366800</v>
      </c>
      <c r="G20" s="22">
        <v>782000</v>
      </c>
      <c r="H20" s="22">
        <v>782000</v>
      </c>
      <c r="I20" s="8">
        <f t="shared" si="0"/>
        <v>0</v>
      </c>
      <c r="J20" s="8">
        <f t="shared" si="1"/>
        <v>0</v>
      </c>
      <c r="K20" s="8">
        <f t="shared" si="2"/>
        <v>0</v>
      </c>
      <c r="L20" s="8">
        <f t="shared" si="3"/>
        <v>782000</v>
      </c>
      <c r="M20" s="4">
        <f t="shared" si="4"/>
        <v>100</v>
      </c>
      <c r="N20" s="4">
        <f t="shared" si="5"/>
        <v>33.040392090586444</v>
      </c>
      <c r="O20" s="8">
        <f>VLOOKUP($C20,List1!$A$1:$J$164,10,FALSE)</f>
        <v>920000</v>
      </c>
      <c r="Q20" s="16">
        <f t="shared" si="6"/>
        <v>0.85</v>
      </c>
    </row>
    <row r="21" spans="1:17" ht="15">
      <c r="A21" s="24" t="s">
        <v>18</v>
      </c>
      <c r="B21" s="24">
        <v>25617401</v>
      </c>
      <c r="C21" s="24">
        <v>7282618</v>
      </c>
      <c r="D21" s="17" t="str">
        <f>VLOOKUP(C21,'[1]PpB_final'!$M$7:$N$106,2,FALSE)</f>
        <v>terapeutické komunity</v>
      </c>
      <c r="E21" s="22">
        <v>700000</v>
      </c>
      <c r="F21" s="22">
        <v>1330930</v>
      </c>
      <c r="G21" s="22">
        <v>798558</v>
      </c>
      <c r="H21" s="22">
        <v>782000</v>
      </c>
      <c r="I21" s="8">
        <f t="shared" si="0"/>
        <v>16558</v>
      </c>
      <c r="J21" s="8">
        <f t="shared" si="1"/>
        <v>16558</v>
      </c>
      <c r="K21" s="8">
        <f t="shared" si="2"/>
        <v>16000</v>
      </c>
      <c r="L21" s="8">
        <f t="shared" si="3"/>
        <v>798000</v>
      </c>
      <c r="M21" s="4">
        <f t="shared" si="4"/>
        <v>99.9301240485976</v>
      </c>
      <c r="N21" s="4">
        <f t="shared" si="5"/>
        <v>59.95807442915856</v>
      </c>
      <c r="O21" s="8">
        <f>VLOOKUP($C21,List1!$A$1:$J$164,10,FALSE)</f>
        <v>920000</v>
      </c>
      <c r="Q21" s="16">
        <f t="shared" si="6"/>
        <v>0.8673913043478261</v>
      </c>
    </row>
    <row r="22" spans="1:17" ht="15">
      <c r="A22" s="24" t="s">
        <v>12</v>
      </c>
      <c r="B22" s="24">
        <v>70856478</v>
      </c>
      <c r="C22" s="24">
        <v>2888527</v>
      </c>
      <c r="D22" s="17" t="str">
        <f>VLOOKUP(C22,'[1]PpB_final'!$M$7:$N$106,2,FALSE)</f>
        <v>odborné sociální poradenství</v>
      </c>
      <c r="E22" s="22">
        <v>714583</v>
      </c>
      <c r="F22" s="22">
        <v>2766583</v>
      </c>
      <c r="G22" s="22">
        <v>2103000</v>
      </c>
      <c r="H22" s="22">
        <v>2103000</v>
      </c>
      <c r="I22" s="8">
        <f t="shared" si="0"/>
        <v>0</v>
      </c>
      <c r="J22" s="8">
        <f t="shared" si="1"/>
        <v>0</v>
      </c>
      <c r="K22" s="8">
        <f t="shared" si="2"/>
        <v>0</v>
      </c>
      <c r="L22" s="8">
        <f t="shared" si="3"/>
        <v>2103000</v>
      </c>
      <c r="M22" s="4">
        <f t="shared" si="4"/>
        <v>100</v>
      </c>
      <c r="N22" s="4">
        <f t="shared" si="5"/>
        <v>76.01434693988939</v>
      </c>
      <c r="O22" s="8">
        <f>VLOOKUP($C22,List1!$A$1:$J$164,10,FALSE)</f>
        <v>2475000</v>
      </c>
      <c r="Q22" s="16">
        <f t="shared" si="6"/>
        <v>0.8496969696969697</v>
      </c>
    </row>
    <row r="23" spans="1:17" ht="15">
      <c r="A23" s="24" t="s">
        <v>13</v>
      </c>
      <c r="B23" s="24">
        <v>26996839</v>
      </c>
      <c r="C23" s="24">
        <v>7006324</v>
      </c>
      <c r="D23" s="17" t="str">
        <f>VLOOKUP(C23,'[1]PpB_final'!$M$7:$N$106,2,FALSE)</f>
        <v>terapeutické komunity</v>
      </c>
      <c r="E23" s="22">
        <v>500000</v>
      </c>
      <c r="F23" s="22">
        <v>2998744</v>
      </c>
      <c r="G23" s="22">
        <v>2487000</v>
      </c>
      <c r="H23" s="22">
        <v>2487000</v>
      </c>
      <c r="I23" s="8">
        <f t="shared" si="0"/>
        <v>0</v>
      </c>
      <c r="J23" s="8">
        <f t="shared" si="1"/>
        <v>0</v>
      </c>
      <c r="K23" s="8">
        <f t="shared" si="2"/>
        <v>0</v>
      </c>
      <c r="L23" s="8">
        <f t="shared" si="3"/>
        <v>2487000</v>
      </c>
      <c r="M23" s="4">
        <f t="shared" si="4"/>
        <v>100</v>
      </c>
      <c r="N23" s="4">
        <f t="shared" si="5"/>
        <v>82.93472200361218</v>
      </c>
      <c r="O23" s="8">
        <f>VLOOKUP($C23,List1!$A$1:$J$164,10,FALSE)</f>
        <v>2927000</v>
      </c>
      <c r="Q23" s="16">
        <f t="shared" si="6"/>
        <v>0.84967543559959</v>
      </c>
    </row>
    <row r="24" spans="1:17" ht="15">
      <c r="A24" s="24" t="s">
        <v>14</v>
      </c>
      <c r="B24" s="24">
        <v>537675</v>
      </c>
      <c r="C24" s="24">
        <v>4977649</v>
      </c>
      <c r="D24" s="17" t="str">
        <f>VLOOKUP(C24,'[1]PpB_final'!$M$7:$N$106,2,FALSE)</f>
        <v>telefonická krizová pomoc</v>
      </c>
      <c r="E24" s="22">
        <v>90000</v>
      </c>
      <c r="F24" s="22">
        <v>247000</v>
      </c>
      <c r="G24" s="25">
        <v>97000</v>
      </c>
      <c r="H24" s="22">
        <v>97000</v>
      </c>
      <c r="I24" s="8">
        <f t="shared" si="0"/>
        <v>0</v>
      </c>
      <c r="J24" s="8">
        <f t="shared" si="1"/>
        <v>0</v>
      </c>
      <c r="K24" s="8">
        <f t="shared" si="2"/>
        <v>0</v>
      </c>
      <c r="L24" s="8">
        <f t="shared" si="3"/>
        <v>97000</v>
      </c>
      <c r="M24" s="4">
        <f t="shared" si="4"/>
        <v>100</v>
      </c>
      <c r="N24" s="4">
        <f t="shared" si="5"/>
        <v>39.27125506072874</v>
      </c>
      <c r="O24" s="8">
        <f>VLOOKUP($C24,List1!$A$1:$J$164,10,FALSE)</f>
        <v>115000</v>
      </c>
      <c r="Q24" s="16">
        <f t="shared" si="6"/>
        <v>0.8434782608695652</v>
      </c>
    </row>
    <row r="25" spans="1:17" ht="15">
      <c r="A25" s="24" t="s">
        <v>33</v>
      </c>
      <c r="B25" s="24">
        <v>68405359</v>
      </c>
      <c r="C25" s="24">
        <v>9202089</v>
      </c>
      <c r="D25" s="17" t="str">
        <f>VLOOKUP(C25,'[1]PpB_final'!$M$7:$N$106,2,FALSE)</f>
        <v>telefonická krizová pomoc</v>
      </c>
      <c r="E25" s="22">
        <v>150000</v>
      </c>
      <c r="F25" s="22">
        <v>1010000</v>
      </c>
      <c r="G25" s="27">
        <f>F25*0.6</f>
        <v>606000</v>
      </c>
      <c r="H25" s="27">
        <v>469000</v>
      </c>
      <c r="I25" s="8">
        <f t="shared" si="0"/>
        <v>137000</v>
      </c>
      <c r="J25" s="8">
        <f t="shared" si="1"/>
        <v>137000</v>
      </c>
      <c r="K25" s="8">
        <f t="shared" si="2"/>
        <v>137000</v>
      </c>
      <c r="L25" s="8">
        <f t="shared" si="3"/>
        <v>606000</v>
      </c>
      <c r="M25" s="4">
        <v>0</v>
      </c>
      <c r="N25" s="4">
        <v>0</v>
      </c>
      <c r="O25" s="8">
        <f>VLOOKUP($C25,List1!$A$1:$J$164,10,FALSE)</f>
        <v>552000</v>
      </c>
      <c r="Q25" s="16">
        <f t="shared" si="6"/>
        <v>1.0978260869565217</v>
      </c>
    </row>
    <row r="26" spans="1:17" ht="15">
      <c r="A26" s="24" t="s">
        <v>15</v>
      </c>
      <c r="B26" s="24">
        <v>61383198</v>
      </c>
      <c r="C26" s="24">
        <v>1842029</v>
      </c>
      <c r="D26" s="17" t="str">
        <f>VLOOKUP(C26,'[1]PpB_final'!$M$7:$N$106,2,FALSE)</f>
        <v>telefonická krizová pomoc</v>
      </c>
      <c r="E26" s="22">
        <v>800000</v>
      </c>
      <c r="F26" s="22">
        <v>6930895</v>
      </c>
      <c r="G26" s="22">
        <v>4158537</v>
      </c>
      <c r="H26" s="22">
        <v>3638000</v>
      </c>
      <c r="I26" s="8">
        <f t="shared" si="0"/>
        <v>520537</v>
      </c>
      <c r="J26" s="8">
        <f t="shared" si="1"/>
        <v>520537</v>
      </c>
      <c r="K26" s="8">
        <f t="shared" si="2"/>
        <v>520000</v>
      </c>
      <c r="L26" s="8">
        <f t="shared" si="3"/>
        <v>4158000</v>
      </c>
      <c r="M26" s="4">
        <f t="shared" si="4"/>
        <v>99.9870868048066</v>
      </c>
      <c r="N26" s="4">
        <f t="shared" si="5"/>
        <v>59.99225208288396</v>
      </c>
      <c r="O26" s="8">
        <f>VLOOKUP($C26,List1!$A$1:$J$164,10,FALSE)</f>
        <v>4188600.0000000005</v>
      </c>
      <c r="Q26" s="16">
        <f t="shared" si="6"/>
        <v>0.9926944563816071</v>
      </c>
    </row>
    <row r="27" spans="1:17" ht="15">
      <c r="A27" s="24" t="s">
        <v>16</v>
      </c>
      <c r="B27" s="24">
        <v>60557621</v>
      </c>
      <c r="C27" s="24">
        <v>8989510</v>
      </c>
      <c r="D27" s="17" t="str">
        <f>VLOOKUP(C27,'[1]PpB_final'!$M$7:$N$106,2,FALSE)</f>
        <v>terapeutické komunity</v>
      </c>
      <c r="E27" s="22">
        <v>150000</v>
      </c>
      <c r="F27" s="22">
        <v>1380000</v>
      </c>
      <c r="G27" s="22">
        <v>983520</v>
      </c>
      <c r="H27" s="22">
        <v>889000</v>
      </c>
      <c r="I27" s="8">
        <f t="shared" si="0"/>
        <v>94520</v>
      </c>
      <c r="J27" s="8">
        <f t="shared" si="1"/>
        <v>94520</v>
      </c>
      <c r="K27" s="8">
        <f t="shared" si="2"/>
        <v>94000</v>
      </c>
      <c r="L27" s="8">
        <f t="shared" si="3"/>
        <v>983000</v>
      </c>
      <c r="M27" s="4">
        <f t="shared" si="4"/>
        <v>99.94712868065723</v>
      </c>
      <c r="N27" s="4">
        <f t="shared" si="5"/>
        <v>71.23188405797102</v>
      </c>
      <c r="O27" s="8">
        <f>VLOOKUP($C27,List1!$A$1:$J$164,10,FALSE)</f>
        <v>1046000</v>
      </c>
      <c r="Q27" s="16">
        <f t="shared" si="6"/>
        <v>0.9397705544933078</v>
      </c>
    </row>
    <row r="28" spans="1:17" ht="15">
      <c r="A28" s="24" t="s">
        <v>34</v>
      </c>
      <c r="B28" s="24">
        <v>552534</v>
      </c>
      <c r="C28" s="24">
        <v>3793589</v>
      </c>
      <c r="D28" s="17" t="str">
        <f>VLOOKUP(C28,'[1]PpB_final'!$M$7:$N$106,2,FALSE)</f>
        <v>odborné sociální poradenství</v>
      </c>
      <c r="E28" s="22">
        <v>274930</v>
      </c>
      <c r="F28" s="22">
        <v>306640</v>
      </c>
      <c r="G28" s="25">
        <v>157000</v>
      </c>
      <c r="H28" s="27">
        <v>157000</v>
      </c>
      <c r="I28" s="8">
        <f t="shared" si="0"/>
        <v>0</v>
      </c>
      <c r="J28" s="8">
        <f t="shared" si="1"/>
        <v>0</v>
      </c>
      <c r="K28" s="8">
        <f t="shared" si="2"/>
        <v>0</v>
      </c>
      <c r="L28" s="8">
        <f t="shared" si="3"/>
        <v>157000</v>
      </c>
      <c r="M28" s="4">
        <f t="shared" si="4"/>
        <v>100</v>
      </c>
      <c r="N28" s="4">
        <f t="shared" si="5"/>
        <v>51.2001043569006</v>
      </c>
      <c r="O28" s="8">
        <f>VLOOKUP($C28,List1!$A$1:$J$164,10,FALSE)</f>
        <v>185000</v>
      </c>
      <c r="Q28" s="16">
        <f t="shared" si="6"/>
        <v>0.8486486486486486</v>
      </c>
    </row>
    <row r="29" spans="1:17" ht="15">
      <c r="A29" s="24" t="s">
        <v>17</v>
      </c>
      <c r="B29" s="24">
        <v>571709</v>
      </c>
      <c r="C29" s="24">
        <v>4892203</v>
      </c>
      <c r="D29" s="17" t="str">
        <f>VLOOKUP(C29,'[1]PpB_final'!$M$7:$N$106,2,FALSE)</f>
        <v>telefonická krizová pomoc</v>
      </c>
      <c r="E29" s="22">
        <v>2450000</v>
      </c>
      <c r="F29" s="22">
        <v>2664750</v>
      </c>
      <c r="G29" s="22">
        <f>F29*0.6</f>
        <v>1598850</v>
      </c>
      <c r="H29" s="22">
        <v>0</v>
      </c>
      <c r="I29" s="8">
        <f t="shared" si="0"/>
        <v>1598850</v>
      </c>
      <c r="J29" s="8">
        <f t="shared" si="1"/>
        <v>1598850</v>
      </c>
      <c r="K29" s="8">
        <f t="shared" si="2"/>
        <v>1598000</v>
      </c>
      <c r="L29" s="8">
        <f t="shared" si="3"/>
        <v>1598000</v>
      </c>
      <c r="M29" s="4">
        <v>0</v>
      </c>
      <c r="N29" s="4">
        <f t="shared" si="5"/>
        <v>59.96810207336522</v>
      </c>
      <c r="O29" s="8">
        <f>VLOOKUP($C29,List1!$A$1:$J$164,10,FALSE)</f>
        <v>2219000</v>
      </c>
      <c r="Q29" s="16">
        <f t="shared" si="6"/>
        <v>0.7201442091031997</v>
      </c>
    </row>
    <row r="30" spans="1:17" ht="15">
      <c r="A30" s="28" t="s">
        <v>35</v>
      </c>
      <c r="B30" s="28">
        <v>44990260</v>
      </c>
      <c r="C30" s="28">
        <v>4574664</v>
      </c>
      <c r="D30" s="17" t="str">
        <f>VLOOKUP(C30,'[1]PpB_final'!$M$7:$N$106,2,FALSE)</f>
        <v>odlehčovací služby</v>
      </c>
      <c r="E30" s="27">
        <v>664000</v>
      </c>
      <c r="F30" s="22">
        <v>4174052</v>
      </c>
      <c r="G30" s="25">
        <v>3759000</v>
      </c>
      <c r="H30" s="22">
        <v>3759000</v>
      </c>
      <c r="I30" s="8">
        <f t="shared" si="0"/>
        <v>0</v>
      </c>
      <c r="J30" s="8">
        <f t="shared" si="1"/>
        <v>0</v>
      </c>
      <c r="K30" s="8">
        <f t="shared" si="2"/>
        <v>0</v>
      </c>
      <c r="L30" s="8">
        <f t="shared" si="3"/>
        <v>3759000</v>
      </c>
      <c r="M30" s="4">
        <f t="shared" si="4"/>
        <v>100</v>
      </c>
      <c r="N30" s="4">
        <f t="shared" si="5"/>
        <v>90.05637687311993</v>
      </c>
      <c r="O30" s="8">
        <f>VLOOKUP($C30,List1!$A$1:$J$164,10,FALSE)</f>
        <v>4423000</v>
      </c>
      <c r="Q30" s="16">
        <f t="shared" si="6"/>
        <v>0.8498756500113045</v>
      </c>
    </row>
    <row r="31" spans="1:17" s="1" customFormat="1" ht="15">
      <c r="A31" s="28" t="s">
        <v>71</v>
      </c>
      <c r="B31" s="28">
        <v>43379729</v>
      </c>
      <c r="C31" s="28">
        <v>4434081</v>
      </c>
      <c r="D31" s="17" t="str">
        <f>VLOOKUP(C31,'[1]PpB_final'!$M$7:$N$106,2,FALSE)</f>
        <v>terapeutické komunity</v>
      </c>
      <c r="E31" s="27">
        <v>560000</v>
      </c>
      <c r="F31" s="22">
        <v>2270000</v>
      </c>
      <c r="G31" s="22">
        <v>1740000</v>
      </c>
      <c r="H31" s="22">
        <v>1740000</v>
      </c>
      <c r="I31" s="8">
        <f>G31-H31</f>
        <v>0</v>
      </c>
      <c r="J31" s="8">
        <f>IF(E31&gt;I31,I31,E31)</f>
        <v>0</v>
      </c>
      <c r="K31" s="8">
        <f t="shared" si="2"/>
        <v>0</v>
      </c>
      <c r="L31" s="8">
        <f>H31+K31</f>
        <v>1740000</v>
      </c>
      <c r="M31" s="4">
        <f>L31/G31*100</f>
        <v>100</v>
      </c>
      <c r="N31" s="4">
        <f>L31/F31*100</f>
        <v>76.65198237885463</v>
      </c>
      <c r="O31" s="8">
        <v>2048000</v>
      </c>
      <c r="Q31" s="16">
        <f t="shared" si="6"/>
        <v>0.849609375</v>
      </c>
    </row>
    <row r="32" spans="1:12" ht="15">
      <c r="A32" s="29"/>
      <c r="B32" s="29"/>
      <c r="C32" s="29"/>
      <c r="D32" s="29"/>
      <c r="E32" s="29"/>
      <c r="F32" s="29"/>
      <c r="G32" s="30">
        <f>SUM(G2:G30)</f>
        <v>41985801.656</v>
      </c>
      <c r="H32" s="30">
        <f>SUM(H2:H31)</f>
        <v>35968000</v>
      </c>
      <c r="I32" s="13">
        <f>SUM(I2:I30)</f>
        <v>7757801.656</v>
      </c>
      <c r="J32" s="13">
        <f>SUM(J2:J30)</f>
        <v>7757801.656</v>
      </c>
      <c r="K32" s="15">
        <f>SUM(K2:K30)</f>
        <v>7753000</v>
      </c>
      <c r="L32" s="15">
        <f>SUM(L2:L31)</f>
        <v>43721000</v>
      </c>
    </row>
    <row r="34" spans="7:9" ht="15">
      <c r="G34" s="13"/>
      <c r="H34" s="15"/>
      <c r="I34" s="13"/>
    </row>
    <row r="37" spans="3:4" ht="15">
      <c r="C37" s="19"/>
      <c r="D37" s="19"/>
    </row>
    <row r="38" spans="3:4" ht="15">
      <c r="C38" s="19"/>
      <c r="D38" s="19"/>
    </row>
    <row r="39" spans="3:4" ht="15">
      <c r="C39" s="19"/>
      <c r="D39" s="1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1.140625" style="0" bestFit="1" customWidth="1"/>
    <col min="4" max="4" width="18.8515625" style="1" bestFit="1" customWidth="1"/>
    <col min="5" max="5" width="10.421875" style="0" bestFit="1" customWidth="1"/>
    <col min="6" max="6" width="9.8515625" style="0" bestFit="1" customWidth="1"/>
    <col min="8" max="8" width="9.8515625" style="0" bestFit="1" customWidth="1"/>
    <col min="9" max="9" width="16.8515625" style="0" bestFit="1" customWidth="1"/>
    <col min="10" max="10" width="24.8515625" style="0" bestFit="1" customWidth="1"/>
    <col min="11" max="12" width="11.7109375" style="1" customWidth="1"/>
    <col min="15" max="15" width="11.7109375" style="0" customWidth="1"/>
  </cols>
  <sheetData>
    <row r="1" spans="1:15" s="18" customFormat="1" ht="36" customHeight="1">
      <c r="A1" s="21" t="s">
        <v>19</v>
      </c>
      <c r="B1" s="21" t="s">
        <v>20</v>
      </c>
      <c r="C1" s="21" t="s">
        <v>21</v>
      </c>
      <c r="D1" s="21" t="s">
        <v>36</v>
      </c>
      <c r="E1" s="21" t="s">
        <v>23</v>
      </c>
      <c r="F1" s="21" t="s">
        <v>24</v>
      </c>
      <c r="G1" s="21" t="s">
        <v>25</v>
      </c>
      <c r="H1" s="21" t="s">
        <v>26</v>
      </c>
      <c r="I1" s="21" t="s">
        <v>29</v>
      </c>
      <c r="J1" s="21" t="s">
        <v>40</v>
      </c>
      <c r="K1" s="21" t="s">
        <v>39</v>
      </c>
      <c r="L1" s="21" t="s">
        <v>28</v>
      </c>
      <c r="M1" s="21" t="s">
        <v>38</v>
      </c>
      <c r="N1" s="21" t="s">
        <v>37</v>
      </c>
      <c r="O1" s="21" t="s">
        <v>70</v>
      </c>
    </row>
    <row r="2" spans="1:15" ht="15">
      <c r="A2" s="17" t="s">
        <v>7</v>
      </c>
      <c r="B2" s="17">
        <v>445355</v>
      </c>
      <c r="C2" s="17">
        <v>9108154</v>
      </c>
      <c r="D2" s="17" t="str">
        <f>VLOOKUP(C2,'[1]PpB_final'!$M$7:$N$106,2,FALSE)</f>
        <v>domovy pro seniory</v>
      </c>
      <c r="E2" s="8">
        <v>360000</v>
      </c>
      <c r="F2" s="8">
        <v>2663000</v>
      </c>
      <c r="G2" s="8">
        <f>E2+původní!H10</f>
        <v>2398000</v>
      </c>
      <c r="H2" s="8">
        <v>2038000</v>
      </c>
      <c r="I2" s="8">
        <f aca="true" t="shared" si="0" ref="I2:I12">G2-H2</f>
        <v>360000</v>
      </c>
      <c r="J2" s="8">
        <f aca="true" t="shared" si="1" ref="J2:J12">FLOOR(IF(I2&gt;E2,E2,I2),1000)</f>
        <v>360000</v>
      </c>
      <c r="K2" s="8">
        <v>360000</v>
      </c>
      <c r="L2" s="8">
        <f>H2+K2</f>
        <v>2398000</v>
      </c>
      <c r="M2" s="4">
        <f>L2/G2*100</f>
        <v>100</v>
      </c>
      <c r="N2" s="4">
        <f>L2/F2*100</f>
        <v>90.04881712354488</v>
      </c>
      <c r="O2" s="8">
        <f>VLOOKUP($C2,List1!$A$1:$J$164,10,FALSE)</f>
        <v>2398000</v>
      </c>
    </row>
    <row r="3" spans="1:15" ht="15">
      <c r="A3" s="17" t="s">
        <v>7</v>
      </c>
      <c r="B3" s="17">
        <v>445355</v>
      </c>
      <c r="C3" s="17">
        <v>1805141</v>
      </c>
      <c r="D3" s="17" t="str">
        <f>VLOOKUP(C3,'[1]PpB_final'!$M$7:$N$106,2,FALSE)</f>
        <v>domovy pro seniory</v>
      </c>
      <c r="E3" s="8">
        <v>465000</v>
      </c>
      <c r="F3" s="8">
        <v>5255000</v>
      </c>
      <c r="G3" s="8">
        <v>4150405</v>
      </c>
      <c r="H3" s="8">
        <v>4042000</v>
      </c>
      <c r="I3" s="8">
        <f t="shared" si="0"/>
        <v>108405</v>
      </c>
      <c r="J3" s="8">
        <f t="shared" si="1"/>
        <v>108000</v>
      </c>
      <c r="K3" s="8">
        <v>108000</v>
      </c>
      <c r="L3" s="8">
        <f aca="true" t="shared" si="2" ref="L3:L12">H3+K3</f>
        <v>4150000</v>
      </c>
      <c r="M3" s="4">
        <f aca="true" t="shared" si="3" ref="M3:M12">L3/G3*100</f>
        <v>99.99024191615035</v>
      </c>
      <c r="N3" s="4">
        <f aca="true" t="shared" si="4" ref="N3:N12">L3/F3*100</f>
        <v>78.97240723120838</v>
      </c>
      <c r="O3" s="8">
        <f>VLOOKUP($C3,List1!$A$1:$J$164,10,FALSE)</f>
        <v>4756000</v>
      </c>
    </row>
    <row r="4" spans="1:15" ht="15">
      <c r="A4" s="17" t="s">
        <v>7</v>
      </c>
      <c r="B4" s="17">
        <v>445355</v>
      </c>
      <c r="C4" s="17">
        <v>9290341</v>
      </c>
      <c r="D4" s="17" t="str">
        <f>VLOOKUP(C4,'[1]PpB_final'!$M$7:$N$106,2,FALSE)</f>
        <v>domovy pro seniory</v>
      </c>
      <c r="E4" s="8">
        <v>1264000</v>
      </c>
      <c r="F4" s="8">
        <v>6971000</v>
      </c>
      <c r="G4" s="8">
        <f>E4+původní!H12</f>
        <v>6655000</v>
      </c>
      <c r="H4" s="8">
        <v>5391000</v>
      </c>
      <c r="I4" s="8">
        <f t="shared" si="0"/>
        <v>1264000</v>
      </c>
      <c r="J4" s="8">
        <f t="shared" si="1"/>
        <v>1264000</v>
      </c>
      <c r="K4" s="8">
        <v>952000</v>
      </c>
      <c r="L4" s="8">
        <f t="shared" si="2"/>
        <v>6343000</v>
      </c>
      <c r="M4" s="4">
        <f t="shared" si="3"/>
        <v>95.31179564237415</v>
      </c>
      <c r="N4" s="4">
        <f t="shared" si="4"/>
        <v>90.99124946205708</v>
      </c>
      <c r="O4" s="8">
        <f>VLOOKUP($C4,List1!$A$1:$J$164,10,FALSE)</f>
        <v>6343000</v>
      </c>
    </row>
    <row r="5" spans="1:15" ht="15">
      <c r="A5" s="17" t="s">
        <v>7</v>
      </c>
      <c r="B5" s="17">
        <v>445355</v>
      </c>
      <c r="C5" s="17">
        <v>6232216</v>
      </c>
      <c r="D5" s="17" t="str">
        <f>VLOOKUP(C5,'[1]PpB_final'!$M$7:$N$106,2,FALSE)</f>
        <v>domovy pro seniory</v>
      </c>
      <c r="E5" s="8">
        <v>450000</v>
      </c>
      <c r="F5" s="8">
        <v>3321000</v>
      </c>
      <c r="G5" s="8">
        <v>2845992</v>
      </c>
      <c r="H5" s="8">
        <v>2602000</v>
      </c>
      <c r="I5" s="8">
        <f t="shared" si="0"/>
        <v>243992</v>
      </c>
      <c r="J5" s="8">
        <f t="shared" si="1"/>
        <v>243000</v>
      </c>
      <c r="K5" s="8">
        <f aca="true" t="shared" si="5" ref="K5:K11">FLOOR(IF(J5&gt;F5,F5,J5),1000)</f>
        <v>243000</v>
      </c>
      <c r="L5" s="8">
        <f t="shared" si="2"/>
        <v>2845000</v>
      </c>
      <c r="M5" s="4">
        <f t="shared" si="3"/>
        <v>99.96514396386216</v>
      </c>
      <c r="N5" s="4">
        <f t="shared" si="4"/>
        <v>85.66696778078892</v>
      </c>
      <c r="O5" s="8">
        <f>VLOOKUP($C5,List1!$A$1:$J$164,10,FALSE)</f>
        <v>3062000</v>
      </c>
    </row>
    <row r="6" spans="1:15" ht="15">
      <c r="A6" s="17" t="s">
        <v>7</v>
      </c>
      <c r="B6" s="17">
        <v>445355</v>
      </c>
      <c r="C6" s="17">
        <v>6837097</v>
      </c>
      <c r="D6" s="17" t="str">
        <f>VLOOKUP(C6,'[1]PpB_final'!$M$7:$N$106,2,FALSE)</f>
        <v>domovy pro seniory</v>
      </c>
      <c r="E6" s="8">
        <v>150000</v>
      </c>
      <c r="F6" s="8">
        <v>1326000</v>
      </c>
      <c r="G6" s="8">
        <v>1185830</v>
      </c>
      <c r="H6" s="8">
        <v>1074000</v>
      </c>
      <c r="I6" s="8">
        <f t="shared" si="0"/>
        <v>111830</v>
      </c>
      <c r="J6" s="8">
        <f t="shared" si="1"/>
        <v>111000</v>
      </c>
      <c r="K6" s="8">
        <f t="shared" si="5"/>
        <v>111000</v>
      </c>
      <c r="L6" s="8">
        <f t="shared" si="2"/>
        <v>1185000</v>
      </c>
      <c r="M6" s="4">
        <f t="shared" si="3"/>
        <v>99.9300068306587</v>
      </c>
      <c r="N6" s="4">
        <f t="shared" si="4"/>
        <v>89.36651583710407</v>
      </c>
      <c r="O6" s="8">
        <f>VLOOKUP($C6,List1!$A$1:$J$164,10,FALSE)</f>
        <v>1264000</v>
      </c>
    </row>
    <row r="7" spans="1:15" ht="15">
      <c r="A7" s="17" t="s">
        <v>7</v>
      </c>
      <c r="B7" s="17">
        <v>445355</v>
      </c>
      <c r="C7" s="17">
        <v>2127048</v>
      </c>
      <c r="D7" s="17" t="str">
        <f>VLOOKUP(C7,'[1]PpB_final'!$M$7:$N$106,2,FALSE)</f>
        <v>domovy pro seniory</v>
      </c>
      <c r="E7" s="8">
        <v>250000</v>
      </c>
      <c r="F7" s="8">
        <v>2981000</v>
      </c>
      <c r="G7" s="8">
        <v>2845992</v>
      </c>
      <c r="H7" s="8">
        <v>2490000</v>
      </c>
      <c r="I7" s="8">
        <f t="shared" si="0"/>
        <v>355992</v>
      </c>
      <c r="J7" s="8">
        <f t="shared" si="1"/>
        <v>250000</v>
      </c>
      <c r="K7" s="8">
        <v>200000</v>
      </c>
      <c r="L7" s="8">
        <f t="shared" si="2"/>
        <v>2690000</v>
      </c>
      <c r="M7" s="4">
        <f t="shared" si="3"/>
        <v>94.51888831732485</v>
      </c>
      <c r="N7" s="4">
        <f t="shared" si="4"/>
        <v>90.23817510902383</v>
      </c>
      <c r="O7" s="8">
        <f>VLOOKUP($C7,List1!$A$1:$J$164,10,FALSE)</f>
        <v>2691000</v>
      </c>
    </row>
    <row r="8" spans="1:15" ht="15">
      <c r="A8" s="17" t="s">
        <v>7</v>
      </c>
      <c r="B8" s="17">
        <v>445355</v>
      </c>
      <c r="C8" s="17">
        <v>7463383</v>
      </c>
      <c r="D8" s="17" t="str">
        <f>VLOOKUP(C8,'[1]PpB_final'!$M$7:$N$106,2,FALSE)</f>
        <v>domovy pro seniory</v>
      </c>
      <c r="E8" s="8">
        <v>300000</v>
      </c>
      <c r="F8" s="8">
        <v>4221000</v>
      </c>
      <c r="G8" s="8">
        <v>4031822</v>
      </c>
      <c r="H8" s="8">
        <v>3527000</v>
      </c>
      <c r="I8" s="8">
        <f t="shared" si="0"/>
        <v>504822</v>
      </c>
      <c r="J8" s="8">
        <f t="shared" si="1"/>
        <v>300000</v>
      </c>
      <c r="K8" s="8">
        <f t="shared" si="5"/>
        <v>300000</v>
      </c>
      <c r="L8" s="8">
        <f t="shared" si="2"/>
        <v>3827000</v>
      </c>
      <c r="M8" s="4">
        <f t="shared" si="3"/>
        <v>94.91986501388206</v>
      </c>
      <c r="N8" s="4">
        <f t="shared" si="4"/>
        <v>90.66571902392798</v>
      </c>
      <c r="O8" s="8">
        <f>VLOOKUP($C8,List1!$A$1:$J$164,10,FALSE)</f>
        <v>3923000</v>
      </c>
    </row>
    <row r="9" spans="1:15" ht="15">
      <c r="A9" s="17" t="s">
        <v>7</v>
      </c>
      <c r="B9" s="17">
        <v>445355</v>
      </c>
      <c r="C9" s="17">
        <v>9331358</v>
      </c>
      <c r="D9" s="17" t="str">
        <f>VLOOKUP(C9,'[1]PpB_final'!$M$7:$N$106,2,FALSE)</f>
        <v>domovy pro seniory</v>
      </c>
      <c r="E9" s="8">
        <v>488000</v>
      </c>
      <c r="F9" s="8">
        <v>6348000</v>
      </c>
      <c r="G9" s="8">
        <f>E9+původní!H17</f>
        <v>5817000</v>
      </c>
      <c r="H9" s="8">
        <v>5329000</v>
      </c>
      <c r="I9" s="8">
        <f t="shared" si="0"/>
        <v>488000</v>
      </c>
      <c r="J9" s="8">
        <f t="shared" si="1"/>
        <v>488000</v>
      </c>
      <c r="K9" s="8">
        <f t="shared" si="5"/>
        <v>488000</v>
      </c>
      <c r="L9" s="8">
        <f t="shared" si="2"/>
        <v>5817000</v>
      </c>
      <c r="M9" s="4">
        <f t="shared" si="3"/>
        <v>100</v>
      </c>
      <c r="N9" s="4">
        <f t="shared" si="4"/>
        <v>91.63516068052931</v>
      </c>
      <c r="O9" s="8">
        <f>VLOOKUP($C9,List1!$A$1:$J$164,10,FALSE)</f>
        <v>6270000</v>
      </c>
    </row>
    <row r="10" spans="1:15" ht="15">
      <c r="A10" s="17" t="s">
        <v>7</v>
      </c>
      <c r="B10" s="17">
        <v>445355</v>
      </c>
      <c r="C10" s="17">
        <v>8846347</v>
      </c>
      <c r="D10" s="17" t="str">
        <f>VLOOKUP(C10,'[1]PpB_final'!$M$7:$N$106,2,FALSE)</f>
        <v>domovy pro seniory</v>
      </c>
      <c r="E10" s="8">
        <v>200000</v>
      </c>
      <c r="F10" s="8">
        <v>3289000</v>
      </c>
      <c r="G10" s="8">
        <f>E10+původní!H18</f>
        <v>3005000</v>
      </c>
      <c r="H10" s="8">
        <v>2805000</v>
      </c>
      <c r="I10" s="8">
        <f t="shared" si="0"/>
        <v>200000</v>
      </c>
      <c r="J10" s="8">
        <f t="shared" si="1"/>
        <v>200000</v>
      </c>
      <c r="K10" s="8">
        <f t="shared" si="5"/>
        <v>200000</v>
      </c>
      <c r="L10" s="8">
        <f t="shared" si="2"/>
        <v>3005000</v>
      </c>
      <c r="M10" s="4">
        <f t="shared" si="3"/>
        <v>100</v>
      </c>
      <c r="N10" s="4">
        <f t="shared" si="4"/>
        <v>91.3651565825479</v>
      </c>
      <c r="O10" s="8">
        <f>VLOOKUP($C10,List1!$A$1:$J$164,10,FALSE)</f>
        <v>3300000</v>
      </c>
    </row>
    <row r="11" spans="1:15" ht="15">
      <c r="A11" s="17" t="s">
        <v>7</v>
      </c>
      <c r="B11" s="17">
        <v>445355</v>
      </c>
      <c r="C11" s="17">
        <v>5951255</v>
      </c>
      <c r="D11" s="17" t="str">
        <f>VLOOKUP(C11,'[1]PpB_final'!$M$7:$N$106,2,FALSE)</f>
        <v>domovy pro seniory</v>
      </c>
      <c r="E11" s="8">
        <v>276000</v>
      </c>
      <c r="F11" s="8">
        <v>4574000</v>
      </c>
      <c r="G11" s="8">
        <v>4574000</v>
      </c>
      <c r="H11" s="8">
        <v>4002000</v>
      </c>
      <c r="I11" s="8">
        <f t="shared" si="0"/>
        <v>572000</v>
      </c>
      <c r="J11" s="8">
        <f t="shared" si="1"/>
        <v>276000</v>
      </c>
      <c r="K11" s="8">
        <f t="shared" si="5"/>
        <v>276000</v>
      </c>
      <c r="L11" s="8">
        <f t="shared" si="2"/>
        <v>4278000</v>
      </c>
      <c r="M11" s="4">
        <f t="shared" si="3"/>
        <v>93.5286401399213</v>
      </c>
      <c r="N11" s="4">
        <f t="shared" si="4"/>
        <v>93.5286401399213</v>
      </c>
      <c r="O11" s="8">
        <f>VLOOKUP($C11,List1!$A$1:$J$164,10,FALSE)</f>
        <v>4375000</v>
      </c>
    </row>
    <row r="12" spans="1:15" ht="15">
      <c r="A12" s="17" t="s">
        <v>7</v>
      </c>
      <c r="B12" s="17">
        <v>445355</v>
      </c>
      <c r="C12" s="17">
        <v>8002990</v>
      </c>
      <c r="D12" s="17" t="str">
        <f>VLOOKUP(C12,'[1]PpB_final'!$M$7:$N$106,2,FALSE)</f>
        <v>domovy pro seniory</v>
      </c>
      <c r="E12" s="8">
        <v>357000</v>
      </c>
      <c r="F12" s="8">
        <v>3656000</v>
      </c>
      <c r="G12" s="8">
        <v>3656000</v>
      </c>
      <c r="H12" s="8">
        <v>3199000</v>
      </c>
      <c r="I12" s="8">
        <f t="shared" si="0"/>
        <v>457000</v>
      </c>
      <c r="J12" s="8">
        <f t="shared" si="1"/>
        <v>357000</v>
      </c>
      <c r="K12" s="8">
        <v>327000</v>
      </c>
      <c r="L12" s="8">
        <f t="shared" si="2"/>
        <v>3526000</v>
      </c>
      <c r="M12" s="4">
        <f t="shared" si="3"/>
        <v>96.44420131291028</v>
      </c>
      <c r="N12" s="4">
        <f t="shared" si="4"/>
        <v>96.44420131291028</v>
      </c>
      <c r="O12" s="8">
        <f>VLOOKUP($C12,List1!$A$1:$J$164,10,FALSE)</f>
        <v>3526000</v>
      </c>
    </row>
    <row r="13" spans="5:12" ht="15">
      <c r="E13" s="13"/>
      <c r="H13" s="20">
        <f>SUM(H2:H12)</f>
        <v>36499000</v>
      </c>
      <c r="I13" s="20">
        <f>SUM(I2:I12)</f>
        <v>4666041</v>
      </c>
      <c r="J13" s="15">
        <f>SUM(J2:J12)</f>
        <v>3957000</v>
      </c>
      <c r="K13" s="15">
        <f>SUM(K2:K12)</f>
        <v>3565000</v>
      </c>
      <c r="L13" s="1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H25" sqref="H25"/>
    </sheetView>
  </sheetViews>
  <sheetFormatPr defaultColWidth="9.140625" defaultRowHeight="15"/>
  <cols>
    <col min="1" max="1" width="24.421875" style="0" customWidth="1"/>
    <col min="2" max="2" width="12.140625" style="0" customWidth="1"/>
    <col min="4" max="4" width="9.140625" style="1" customWidth="1"/>
    <col min="5" max="5" width="24.8515625" style="0" customWidth="1"/>
    <col min="6" max="6" width="17.00390625" style="0" customWidth="1"/>
    <col min="7" max="11" width="14.57421875" style="0" customWidth="1"/>
    <col min="12" max="12" width="16.8515625" style="0" bestFit="1" customWidth="1"/>
    <col min="13" max="13" width="24.8515625" style="0" bestFit="1" customWidth="1"/>
    <col min="14" max="14" width="16.28125" style="0" bestFit="1" customWidth="1"/>
    <col min="15" max="15" width="13.421875" style="0" customWidth="1"/>
  </cols>
  <sheetData>
    <row r="1" spans="1:13" s="1" customFormat="1" ht="15">
      <c r="A1" s="10" t="s">
        <v>19</v>
      </c>
      <c r="B1" s="12" t="s">
        <v>20</v>
      </c>
      <c r="C1" s="11" t="s">
        <v>21</v>
      </c>
      <c r="D1" s="11"/>
      <c r="E1" s="11" t="s">
        <v>22</v>
      </c>
      <c r="F1" s="9" t="s">
        <v>23</v>
      </c>
      <c r="G1" s="14" t="s">
        <v>24</v>
      </c>
      <c r="H1" s="14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</row>
    <row r="2" spans="1:16" ht="15">
      <c r="A2" s="2" t="s">
        <v>0</v>
      </c>
      <c r="B2" s="6">
        <v>65635591</v>
      </c>
      <c r="C2" s="4">
        <v>4853448</v>
      </c>
      <c r="D2" s="4"/>
      <c r="E2" s="5" t="s">
        <v>1</v>
      </c>
      <c r="F2" s="3">
        <v>246000</v>
      </c>
      <c r="G2" s="8">
        <v>1325000</v>
      </c>
      <c r="H2" s="8">
        <v>1060000</v>
      </c>
      <c r="I2" s="8">
        <v>848000</v>
      </c>
      <c r="J2" s="8">
        <v>0</v>
      </c>
      <c r="K2" s="8">
        <v>848000</v>
      </c>
      <c r="L2" s="8">
        <v>212000</v>
      </c>
      <c r="M2" s="8">
        <v>212000</v>
      </c>
      <c r="N2" s="16">
        <f aca="true" t="shared" si="0" ref="N2:N36">K2/G2</f>
        <v>0.64</v>
      </c>
      <c r="O2" s="13">
        <f>G2*0.8</f>
        <v>1060000</v>
      </c>
      <c r="P2" s="13">
        <f>O2-K2</f>
        <v>212000</v>
      </c>
    </row>
    <row r="3" spans="1:16" ht="15">
      <c r="A3" s="2" t="s">
        <v>2</v>
      </c>
      <c r="B3" s="6">
        <v>26611716</v>
      </c>
      <c r="C3" s="4">
        <v>8477576</v>
      </c>
      <c r="D3" s="4"/>
      <c r="E3" s="5" t="s">
        <v>1</v>
      </c>
      <c r="F3" s="3">
        <v>2390000</v>
      </c>
      <c r="G3" s="8">
        <v>3383620</v>
      </c>
      <c r="H3" s="8">
        <v>2030172</v>
      </c>
      <c r="I3" s="8">
        <v>990000</v>
      </c>
      <c r="J3" s="8">
        <v>0</v>
      </c>
      <c r="K3" s="8">
        <v>990000</v>
      </c>
      <c r="L3" s="8">
        <v>1040172</v>
      </c>
      <c r="M3" s="8">
        <v>1040172</v>
      </c>
      <c r="N3" s="16">
        <f t="shared" si="0"/>
        <v>0.2925860468965191</v>
      </c>
      <c r="O3" s="13">
        <f aca="true" t="shared" si="1" ref="O3:O36">G3*0.8</f>
        <v>2706896</v>
      </c>
      <c r="P3" s="13">
        <f aca="true" t="shared" si="2" ref="P3:P36">O3-K3</f>
        <v>1716896</v>
      </c>
    </row>
    <row r="4" spans="1:16" ht="15">
      <c r="A4" s="2" t="s">
        <v>2</v>
      </c>
      <c r="B4" s="6">
        <v>26611716</v>
      </c>
      <c r="C4" s="4">
        <v>4385424</v>
      </c>
      <c r="D4" s="4"/>
      <c r="E4" s="5" t="s">
        <v>1</v>
      </c>
      <c r="F4" s="3">
        <v>5175960</v>
      </c>
      <c r="G4" s="8">
        <v>7660960</v>
      </c>
      <c r="H4" s="8">
        <v>4596576</v>
      </c>
      <c r="I4" s="8">
        <v>2765000</v>
      </c>
      <c r="J4" s="8">
        <v>0</v>
      </c>
      <c r="K4" s="8">
        <v>2765000</v>
      </c>
      <c r="L4" s="8">
        <v>1831576</v>
      </c>
      <c r="M4" s="8">
        <v>1831576</v>
      </c>
      <c r="N4" s="16">
        <f t="shared" si="0"/>
        <v>0.36092082454418245</v>
      </c>
      <c r="O4" s="13">
        <f t="shared" si="1"/>
        <v>6128768</v>
      </c>
      <c r="P4" s="13">
        <f t="shared" si="2"/>
        <v>3363768</v>
      </c>
    </row>
    <row r="5" spans="1:16" ht="15">
      <c r="A5" s="2" t="s">
        <v>3</v>
      </c>
      <c r="B5" s="6">
        <v>48133493</v>
      </c>
      <c r="C5" s="4">
        <v>6970419</v>
      </c>
      <c r="D5" s="4"/>
      <c r="E5" s="5" t="s">
        <v>1</v>
      </c>
      <c r="F5" s="3">
        <v>707000</v>
      </c>
      <c r="G5" s="8">
        <v>3286357</v>
      </c>
      <c r="H5" s="8">
        <v>1993000</v>
      </c>
      <c r="I5" s="8">
        <v>1993000</v>
      </c>
      <c r="J5" s="8">
        <v>0</v>
      </c>
      <c r="K5" s="8">
        <v>1993000</v>
      </c>
      <c r="L5" s="8">
        <v>0</v>
      </c>
      <c r="M5" s="8">
        <v>0</v>
      </c>
      <c r="N5" s="16">
        <f t="shared" si="0"/>
        <v>0.606446591164624</v>
      </c>
      <c r="O5" s="13">
        <f t="shared" si="1"/>
        <v>2629085.6</v>
      </c>
      <c r="P5" s="13">
        <f t="shared" si="2"/>
        <v>636085.6000000001</v>
      </c>
    </row>
    <row r="6" spans="1:16" ht="30">
      <c r="A6" s="2" t="s">
        <v>4</v>
      </c>
      <c r="B6" s="6">
        <v>26631997</v>
      </c>
      <c r="C6" s="4">
        <v>3364695</v>
      </c>
      <c r="D6" s="4"/>
      <c r="E6" s="5" t="s">
        <v>1</v>
      </c>
      <c r="F6" s="3">
        <v>2912815</v>
      </c>
      <c r="G6" s="8">
        <v>2820065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6">
        <f t="shared" si="0"/>
        <v>0</v>
      </c>
      <c r="O6" s="13">
        <f t="shared" si="1"/>
        <v>2256052</v>
      </c>
      <c r="P6" s="13">
        <f t="shared" si="2"/>
        <v>2256052</v>
      </c>
    </row>
    <row r="7" spans="1:16" ht="30">
      <c r="A7" s="2" t="s">
        <v>5</v>
      </c>
      <c r="B7" s="6">
        <v>473146</v>
      </c>
      <c r="C7" s="4">
        <v>2225351</v>
      </c>
      <c r="D7" s="4"/>
      <c r="E7" s="5" t="s">
        <v>1</v>
      </c>
      <c r="F7" s="3">
        <v>136000</v>
      </c>
      <c r="G7" s="8">
        <v>544000</v>
      </c>
      <c r="H7" s="8">
        <v>408000</v>
      </c>
      <c r="I7" s="8">
        <v>408000</v>
      </c>
      <c r="J7" s="8">
        <v>0</v>
      </c>
      <c r="K7" s="8">
        <v>408000</v>
      </c>
      <c r="L7" s="8">
        <v>0</v>
      </c>
      <c r="M7" s="8">
        <v>0</v>
      </c>
      <c r="N7" s="16">
        <f t="shared" si="0"/>
        <v>0.75</v>
      </c>
      <c r="O7" s="13">
        <f t="shared" si="1"/>
        <v>435200</v>
      </c>
      <c r="P7" s="13">
        <f t="shared" si="2"/>
        <v>27200</v>
      </c>
    </row>
    <row r="8" spans="1:16" ht="30">
      <c r="A8" s="2" t="s">
        <v>6</v>
      </c>
      <c r="B8" s="7">
        <v>63835037</v>
      </c>
      <c r="C8" s="4">
        <v>1291137</v>
      </c>
      <c r="D8" s="4"/>
      <c r="E8" s="5" t="s">
        <v>1</v>
      </c>
      <c r="F8" s="3">
        <v>888164</v>
      </c>
      <c r="G8" s="8">
        <v>888164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6">
        <f t="shared" si="0"/>
        <v>0</v>
      </c>
      <c r="O8" s="13">
        <f t="shared" si="1"/>
        <v>710531.2000000001</v>
      </c>
      <c r="P8" s="13">
        <f t="shared" si="2"/>
        <v>710531.2000000001</v>
      </c>
    </row>
    <row r="9" spans="1:16" ht="30">
      <c r="A9" s="2" t="s">
        <v>6</v>
      </c>
      <c r="B9" s="7">
        <v>63835037</v>
      </c>
      <c r="C9" s="4">
        <v>2659091</v>
      </c>
      <c r="D9" s="4"/>
      <c r="E9" s="5" t="s">
        <v>1</v>
      </c>
      <c r="F9" s="3">
        <v>722425</v>
      </c>
      <c r="G9" s="8">
        <v>2072425</v>
      </c>
      <c r="H9" s="8">
        <v>1356000</v>
      </c>
      <c r="I9" s="8">
        <v>1356000</v>
      </c>
      <c r="J9" s="8">
        <v>0</v>
      </c>
      <c r="K9" s="8">
        <v>1356000</v>
      </c>
      <c r="L9" s="8">
        <v>0</v>
      </c>
      <c r="M9" s="8">
        <v>0</v>
      </c>
      <c r="N9" s="16">
        <f t="shared" si="0"/>
        <v>0.6543059459329047</v>
      </c>
      <c r="O9" s="13">
        <f t="shared" si="1"/>
        <v>1657940</v>
      </c>
      <c r="P9" s="13">
        <f t="shared" si="2"/>
        <v>301940</v>
      </c>
    </row>
    <row r="10" spans="1:16" ht="15" hidden="1">
      <c r="A10" s="2" t="s">
        <v>7</v>
      </c>
      <c r="B10" s="6">
        <v>445355</v>
      </c>
      <c r="C10" s="4">
        <v>9108154</v>
      </c>
      <c r="D10" s="4"/>
      <c r="E10" s="5" t="s">
        <v>1</v>
      </c>
      <c r="F10" s="3">
        <v>360000</v>
      </c>
      <c r="G10" s="8">
        <v>2663000</v>
      </c>
      <c r="H10" s="8">
        <v>2038000</v>
      </c>
      <c r="I10" s="8">
        <v>2038000</v>
      </c>
      <c r="J10" s="8">
        <v>0</v>
      </c>
      <c r="K10" s="8">
        <v>2038000</v>
      </c>
      <c r="L10" s="8">
        <v>0</v>
      </c>
      <c r="M10" s="8">
        <v>0</v>
      </c>
      <c r="N10" s="16">
        <f t="shared" si="0"/>
        <v>0.7653022906496433</v>
      </c>
      <c r="O10" s="13">
        <f t="shared" si="1"/>
        <v>2130400</v>
      </c>
      <c r="P10" s="13">
        <f t="shared" si="2"/>
        <v>92400</v>
      </c>
    </row>
    <row r="11" spans="1:16" ht="15" hidden="1">
      <c r="A11" s="2" t="s">
        <v>7</v>
      </c>
      <c r="B11" s="6">
        <v>445355</v>
      </c>
      <c r="C11" s="4">
        <v>1805141</v>
      </c>
      <c r="D11" s="4"/>
      <c r="E11" s="5" t="s">
        <v>1</v>
      </c>
      <c r="F11" s="3">
        <v>465000</v>
      </c>
      <c r="G11" s="8">
        <v>5255000</v>
      </c>
      <c r="H11" s="8">
        <v>4150405</v>
      </c>
      <c r="I11" s="8">
        <v>4042000</v>
      </c>
      <c r="J11" s="8">
        <v>0</v>
      </c>
      <c r="K11" s="8">
        <v>4042000</v>
      </c>
      <c r="L11" s="8">
        <v>108405</v>
      </c>
      <c r="M11" s="8">
        <v>108405</v>
      </c>
      <c r="N11" s="16">
        <f t="shared" si="0"/>
        <v>0.7691722169362512</v>
      </c>
      <c r="O11" s="13">
        <f t="shared" si="1"/>
        <v>4204000</v>
      </c>
      <c r="P11" s="13">
        <f t="shared" si="2"/>
        <v>162000</v>
      </c>
    </row>
    <row r="12" spans="1:16" ht="15" hidden="1">
      <c r="A12" s="2" t="s">
        <v>7</v>
      </c>
      <c r="B12" s="6">
        <v>445355</v>
      </c>
      <c r="C12" s="4">
        <v>9290341</v>
      </c>
      <c r="D12" s="4"/>
      <c r="E12" s="5" t="s">
        <v>1</v>
      </c>
      <c r="F12" s="3">
        <v>1264000</v>
      </c>
      <c r="G12" s="8">
        <v>6971000</v>
      </c>
      <c r="H12" s="8">
        <v>5391000</v>
      </c>
      <c r="I12" s="8">
        <v>5391000</v>
      </c>
      <c r="J12" s="8">
        <v>0</v>
      </c>
      <c r="K12" s="8">
        <v>5391000</v>
      </c>
      <c r="L12" s="8">
        <v>0</v>
      </c>
      <c r="M12" s="8">
        <v>0</v>
      </c>
      <c r="N12" s="16">
        <f t="shared" si="0"/>
        <v>0.7733467221345575</v>
      </c>
      <c r="O12" s="13">
        <f t="shared" si="1"/>
        <v>5576800</v>
      </c>
      <c r="P12" s="13">
        <f t="shared" si="2"/>
        <v>185800</v>
      </c>
    </row>
    <row r="13" spans="1:16" ht="15" hidden="1">
      <c r="A13" s="2" t="s">
        <v>7</v>
      </c>
      <c r="B13" s="6">
        <v>445355</v>
      </c>
      <c r="C13" s="4">
        <v>6232216</v>
      </c>
      <c r="D13" s="4"/>
      <c r="E13" s="5" t="s">
        <v>1</v>
      </c>
      <c r="F13" s="3">
        <v>450000</v>
      </c>
      <c r="G13" s="8">
        <v>3321000</v>
      </c>
      <c r="H13" s="8">
        <v>2845992</v>
      </c>
      <c r="I13" s="8">
        <v>2602000</v>
      </c>
      <c r="J13" s="8">
        <v>0</v>
      </c>
      <c r="K13" s="8">
        <v>2602000</v>
      </c>
      <c r="L13" s="8">
        <v>243992</v>
      </c>
      <c r="M13" s="8">
        <v>243992</v>
      </c>
      <c r="N13" s="16">
        <f t="shared" si="0"/>
        <v>0.7834989461005721</v>
      </c>
      <c r="O13" s="13">
        <f t="shared" si="1"/>
        <v>2656800</v>
      </c>
      <c r="P13" s="13">
        <f t="shared" si="2"/>
        <v>54800</v>
      </c>
    </row>
    <row r="14" spans="1:16" ht="15" hidden="1">
      <c r="A14" s="2" t="s">
        <v>7</v>
      </c>
      <c r="B14" s="6">
        <v>445355</v>
      </c>
      <c r="C14" s="4">
        <v>6837097</v>
      </c>
      <c r="D14" s="4"/>
      <c r="E14" s="5" t="s">
        <v>1</v>
      </c>
      <c r="F14" s="3">
        <v>150000</v>
      </c>
      <c r="G14" s="8">
        <v>1326000</v>
      </c>
      <c r="H14" s="8">
        <v>1185830</v>
      </c>
      <c r="I14" s="8">
        <v>1074000</v>
      </c>
      <c r="J14" s="8">
        <v>0</v>
      </c>
      <c r="K14" s="8">
        <v>1074000</v>
      </c>
      <c r="L14" s="8">
        <v>111830</v>
      </c>
      <c r="M14" s="8">
        <v>111830</v>
      </c>
      <c r="N14" s="16">
        <f t="shared" si="0"/>
        <v>0.8099547511312217</v>
      </c>
      <c r="O14" s="13">
        <f t="shared" si="1"/>
        <v>1060800</v>
      </c>
      <c r="P14" s="13">
        <f t="shared" si="2"/>
        <v>-13200</v>
      </c>
    </row>
    <row r="15" spans="1:16" ht="15" hidden="1">
      <c r="A15" s="2" t="s">
        <v>7</v>
      </c>
      <c r="B15" s="6">
        <v>445355</v>
      </c>
      <c r="C15" s="4">
        <v>2127048</v>
      </c>
      <c r="D15" s="4"/>
      <c r="E15" s="5" t="s">
        <v>1</v>
      </c>
      <c r="F15" s="3">
        <v>250000</v>
      </c>
      <c r="G15" s="8">
        <v>2981000</v>
      </c>
      <c r="H15" s="8">
        <v>2845992</v>
      </c>
      <c r="I15" s="8">
        <v>2490000</v>
      </c>
      <c r="J15" s="8">
        <v>0</v>
      </c>
      <c r="K15" s="8">
        <v>2490000</v>
      </c>
      <c r="L15" s="8">
        <v>355992</v>
      </c>
      <c r="M15" s="8">
        <v>250000</v>
      </c>
      <c r="N15" s="16">
        <f t="shared" si="0"/>
        <v>0.835290171083529</v>
      </c>
      <c r="O15" s="13">
        <f t="shared" si="1"/>
        <v>2384800</v>
      </c>
      <c r="P15" s="13">
        <f t="shared" si="2"/>
        <v>-105200</v>
      </c>
    </row>
    <row r="16" spans="1:16" ht="15" hidden="1">
      <c r="A16" s="2" t="s">
        <v>7</v>
      </c>
      <c r="B16" s="6">
        <v>445355</v>
      </c>
      <c r="C16" s="4">
        <v>7463383</v>
      </c>
      <c r="D16" s="4"/>
      <c r="E16" s="5" t="s">
        <v>1</v>
      </c>
      <c r="F16" s="3">
        <v>300000</v>
      </c>
      <c r="G16" s="8">
        <v>4221000</v>
      </c>
      <c r="H16" s="8">
        <v>4031822</v>
      </c>
      <c r="I16" s="8">
        <v>3527000</v>
      </c>
      <c r="J16" s="8">
        <v>0</v>
      </c>
      <c r="K16" s="8">
        <v>3527000</v>
      </c>
      <c r="L16" s="8">
        <v>504822</v>
      </c>
      <c r="M16" s="8">
        <v>300000</v>
      </c>
      <c r="N16" s="16">
        <f t="shared" si="0"/>
        <v>0.8355839848377162</v>
      </c>
      <c r="O16" s="13">
        <f t="shared" si="1"/>
        <v>3376800</v>
      </c>
      <c r="P16" s="13">
        <f t="shared" si="2"/>
        <v>-150200</v>
      </c>
    </row>
    <row r="17" spans="1:16" ht="15" hidden="1">
      <c r="A17" s="2" t="s">
        <v>7</v>
      </c>
      <c r="B17" s="6">
        <v>445355</v>
      </c>
      <c r="C17" s="4">
        <v>9331358</v>
      </c>
      <c r="D17" s="4"/>
      <c r="E17" s="5" t="s">
        <v>1</v>
      </c>
      <c r="F17" s="3">
        <v>488000</v>
      </c>
      <c r="G17" s="8">
        <v>6348000</v>
      </c>
      <c r="H17" s="8">
        <v>5329000</v>
      </c>
      <c r="I17" s="8">
        <v>5329000</v>
      </c>
      <c r="J17" s="8">
        <v>0</v>
      </c>
      <c r="K17" s="8">
        <v>5329000</v>
      </c>
      <c r="L17" s="8">
        <v>0</v>
      </c>
      <c r="M17" s="8">
        <v>0</v>
      </c>
      <c r="N17" s="16">
        <f t="shared" si="0"/>
        <v>0.8394770006301198</v>
      </c>
      <c r="O17" s="13">
        <f t="shared" si="1"/>
        <v>5078400</v>
      </c>
      <c r="P17" s="13">
        <f t="shared" si="2"/>
        <v>-250600</v>
      </c>
    </row>
    <row r="18" spans="1:16" ht="15" hidden="1">
      <c r="A18" s="2" t="s">
        <v>7</v>
      </c>
      <c r="B18" s="6">
        <v>445355</v>
      </c>
      <c r="C18" s="4">
        <v>8846347</v>
      </c>
      <c r="D18" s="4"/>
      <c r="E18" s="5" t="s">
        <v>1</v>
      </c>
      <c r="F18" s="3">
        <v>200000</v>
      </c>
      <c r="G18" s="8">
        <v>3289000</v>
      </c>
      <c r="H18" s="8">
        <v>2805000</v>
      </c>
      <c r="I18" s="8">
        <v>2805000</v>
      </c>
      <c r="J18" s="8">
        <v>0</v>
      </c>
      <c r="K18" s="8">
        <v>2805000</v>
      </c>
      <c r="L18" s="8">
        <v>0</v>
      </c>
      <c r="M18" s="8">
        <v>0</v>
      </c>
      <c r="N18" s="16">
        <f t="shared" si="0"/>
        <v>0.8528428093645485</v>
      </c>
      <c r="O18" s="13">
        <f t="shared" si="1"/>
        <v>2631200</v>
      </c>
      <c r="P18" s="13">
        <f t="shared" si="2"/>
        <v>-173800</v>
      </c>
    </row>
    <row r="19" spans="1:16" ht="15" hidden="1">
      <c r="A19" s="2" t="s">
        <v>7</v>
      </c>
      <c r="B19" s="6">
        <v>445355</v>
      </c>
      <c r="C19" s="4">
        <v>5951255</v>
      </c>
      <c r="D19" s="4"/>
      <c r="E19" s="5" t="s">
        <v>1</v>
      </c>
      <c r="F19" s="3">
        <v>276000</v>
      </c>
      <c r="G19" s="8">
        <v>4574000</v>
      </c>
      <c r="H19" s="8">
        <v>4574000</v>
      </c>
      <c r="I19" s="8">
        <v>4002000</v>
      </c>
      <c r="J19" s="8">
        <v>0</v>
      </c>
      <c r="K19" s="8">
        <v>4002000</v>
      </c>
      <c r="L19" s="8">
        <v>572000</v>
      </c>
      <c r="M19" s="8">
        <v>276000</v>
      </c>
      <c r="N19" s="16">
        <f t="shared" si="0"/>
        <v>0.874945343244425</v>
      </c>
      <c r="O19" s="13">
        <f t="shared" si="1"/>
        <v>3659200</v>
      </c>
      <c r="P19" s="13">
        <f t="shared" si="2"/>
        <v>-342800</v>
      </c>
    </row>
    <row r="20" spans="1:16" ht="15" hidden="1">
      <c r="A20" s="2" t="s">
        <v>7</v>
      </c>
      <c r="B20" s="6">
        <v>445355</v>
      </c>
      <c r="C20" s="4">
        <v>8002990</v>
      </c>
      <c r="D20" s="4"/>
      <c r="E20" s="5" t="s">
        <v>1</v>
      </c>
      <c r="F20" s="3">
        <v>357000</v>
      </c>
      <c r="G20" s="8">
        <v>3656000</v>
      </c>
      <c r="H20" s="8">
        <v>3656000</v>
      </c>
      <c r="I20" s="8">
        <v>3199000</v>
      </c>
      <c r="J20" s="8">
        <v>0</v>
      </c>
      <c r="K20" s="8">
        <v>3199000</v>
      </c>
      <c r="L20" s="8">
        <v>457000</v>
      </c>
      <c r="M20" s="8">
        <v>357000</v>
      </c>
      <c r="N20" s="16">
        <f t="shared" si="0"/>
        <v>0.875</v>
      </c>
      <c r="O20" s="13">
        <f t="shared" si="1"/>
        <v>2924800</v>
      </c>
      <c r="P20" s="13">
        <f t="shared" si="2"/>
        <v>-274200</v>
      </c>
    </row>
    <row r="21" spans="1:16" ht="30">
      <c r="A21" s="2" t="s">
        <v>8</v>
      </c>
      <c r="B21" s="6">
        <v>60460202</v>
      </c>
      <c r="C21" s="4">
        <v>4566973</v>
      </c>
      <c r="D21" s="4"/>
      <c r="E21" s="5" t="s">
        <v>1</v>
      </c>
      <c r="F21" s="3">
        <v>500000</v>
      </c>
      <c r="G21" s="8">
        <v>1493600</v>
      </c>
      <c r="H21" s="8">
        <v>823000</v>
      </c>
      <c r="I21" s="8">
        <v>823000</v>
      </c>
      <c r="J21" s="8">
        <v>0</v>
      </c>
      <c r="K21" s="8">
        <v>823000</v>
      </c>
      <c r="L21" s="8">
        <v>0</v>
      </c>
      <c r="M21" s="8">
        <v>0</v>
      </c>
      <c r="N21" s="16">
        <f t="shared" si="0"/>
        <v>0.5510176754151045</v>
      </c>
      <c r="O21" s="13">
        <f t="shared" si="1"/>
        <v>1194880</v>
      </c>
      <c r="P21" s="13">
        <f t="shared" si="2"/>
        <v>371880</v>
      </c>
    </row>
    <row r="22" spans="1:16" ht="30">
      <c r="A22" s="2" t="s">
        <v>9</v>
      </c>
      <c r="B22" s="6">
        <v>48136093</v>
      </c>
      <c r="C22" s="4">
        <v>9492158</v>
      </c>
      <c r="D22" s="4"/>
      <c r="E22" s="5" t="s">
        <v>1</v>
      </c>
      <c r="F22" s="3">
        <v>300000</v>
      </c>
      <c r="G22" s="8">
        <v>837000</v>
      </c>
      <c r="H22" s="8">
        <v>502200</v>
      </c>
      <c r="I22" s="8">
        <v>426000</v>
      </c>
      <c r="J22" s="8">
        <v>0</v>
      </c>
      <c r="K22" s="8">
        <v>426000</v>
      </c>
      <c r="L22" s="8">
        <v>76200</v>
      </c>
      <c r="M22" s="8">
        <v>76200</v>
      </c>
      <c r="N22" s="16">
        <f t="shared" si="0"/>
        <v>0.5089605734767025</v>
      </c>
      <c r="O22" s="13">
        <f t="shared" si="1"/>
        <v>669600</v>
      </c>
      <c r="P22" s="13">
        <f t="shared" si="2"/>
        <v>243600</v>
      </c>
    </row>
    <row r="23" spans="1:16" ht="30">
      <c r="A23" s="2" t="s">
        <v>9</v>
      </c>
      <c r="B23" s="6">
        <v>48136093</v>
      </c>
      <c r="C23" s="4">
        <v>4652496</v>
      </c>
      <c r="D23" s="4"/>
      <c r="E23" s="5" t="s">
        <v>1</v>
      </c>
      <c r="F23" s="3">
        <v>350000</v>
      </c>
      <c r="G23" s="8">
        <v>1500000</v>
      </c>
      <c r="H23" s="8">
        <v>916000</v>
      </c>
      <c r="I23" s="8">
        <v>916000</v>
      </c>
      <c r="J23" s="8">
        <v>0</v>
      </c>
      <c r="K23" s="8">
        <v>916000</v>
      </c>
      <c r="L23" s="8">
        <v>0</v>
      </c>
      <c r="M23" s="8">
        <v>0</v>
      </c>
      <c r="N23" s="16">
        <f t="shared" si="0"/>
        <v>0.6106666666666667</v>
      </c>
      <c r="O23" s="13">
        <f t="shared" si="1"/>
        <v>1200000</v>
      </c>
      <c r="P23" s="13">
        <f t="shared" si="2"/>
        <v>284000</v>
      </c>
    </row>
    <row r="24" spans="1:16" ht="15">
      <c r="A24" s="2" t="s">
        <v>10</v>
      </c>
      <c r="B24" s="6">
        <v>27948706</v>
      </c>
      <c r="C24" s="4">
        <v>1745849</v>
      </c>
      <c r="D24" s="4"/>
      <c r="E24" s="5" t="s">
        <v>1</v>
      </c>
      <c r="F24" s="3">
        <v>900000</v>
      </c>
      <c r="G24" s="8">
        <v>2019804</v>
      </c>
      <c r="H24" s="8">
        <v>1184000</v>
      </c>
      <c r="I24" s="8">
        <v>1184000</v>
      </c>
      <c r="J24" s="8">
        <v>0</v>
      </c>
      <c r="K24" s="8">
        <v>1184000</v>
      </c>
      <c r="L24" s="8">
        <v>0</v>
      </c>
      <c r="M24" s="8">
        <v>0</v>
      </c>
      <c r="N24" s="16">
        <f t="shared" si="0"/>
        <v>0.5861954922358803</v>
      </c>
      <c r="O24" s="13">
        <f t="shared" si="1"/>
        <v>1615843.2000000002</v>
      </c>
      <c r="P24" s="13">
        <f t="shared" si="2"/>
        <v>431843.2000000002</v>
      </c>
    </row>
    <row r="25" spans="1:16" ht="15">
      <c r="A25" s="2" t="s">
        <v>11</v>
      </c>
      <c r="B25" s="6">
        <v>25656317</v>
      </c>
      <c r="C25" s="4">
        <v>3971849</v>
      </c>
      <c r="D25" s="4"/>
      <c r="E25" s="5" t="s">
        <v>1</v>
      </c>
      <c r="F25" s="3">
        <v>600000</v>
      </c>
      <c r="G25" s="8">
        <v>1404260</v>
      </c>
      <c r="H25" s="8">
        <v>22451.256</v>
      </c>
      <c r="I25" s="8">
        <v>17000</v>
      </c>
      <c r="J25" s="8">
        <v>0</v>
      </c>
      <c r="K25" s="8">
        <v>17000</v>
      </c>
      <c r="L25" s="8">
        <v>5451.256000000001</v>
      </c>
      <c r="M25" s="8">
        <v>5451</v>
      </c>
      <c r="N25" s="16">
        <f t="shared" si="0"/>
        <v>0.012106020252659763</v>
      </c>
      <c r="O25" s="13">
        <f t="shared" si="1"/>
        <v>1123408</v>
      </c>
      <c r="P25" s="13">
        <f t="shared" si="2"/>
        <v>1106408</v>
      </c>
    </row>
    <row r="26" spans="1:16" ht="15">
      <c r="A26" s="2" t="s">
        <v>11</v>
      </c>
      <c r="B26" s="6">
        <v>25656317</v>
      </c>
      <c r="C26" s="4">
        <v>2249180</v>
      </c>
      <c r="D26" s="4"/>
      <c r="E26" s="5" t="s">
        <v>1</v>
      </c>
      <c r="F26" s="3">
        <v>1000000</v>
      </c>
      <c r="G26" s="8">
        <v>1399140</v>
      </c>
      <c r="H26" s="8">
        <v>781000</v>
      </c>
      <c r="I26" s="8">
        <v>781000</v>
      </c>
      <c r="J26" s="8">
        <v>0</v>
      </c>
      <c r="K26" s="8">
        <v>781000</v>
      </c>
      <c r="L26" s="8">
        <v>0</v>
      </c>
      <c r="M26" s="8">
        <v>0</v>
      </c>
      <c r="N26" s="16">
        <f t="shared" si="0"/>
        <v>0.5582000371656874</v>
      </c>
      <c r="O26" s="13">
        <f t="shared" si="1"/>
        <v>1119312</v>
      </c>
      <c r="P26" s="13">
        <f t="shared" si="2"/>
        <v>338312</v>
      </c>
    </row>
    <row r="27" spans="1:16" ht="15">
      <c r="A27" s="2" t="s">
        <v>11</v>
      </c>
      <c r="B27" s="6">
        <v>25656317</v>
      </c>
      <c r="C27" s="4">
        <v>3208328</v>
      </c>
      <c r="D27" s="4"/>
      <c r="E27" s="5" t="s">
        <v>1</v>
      </c>
      <c r="F27" s="3">
        <v>1777000</v>
      </c>
      <c r="G27" s="8">
        <v>2467756</v>
      </c>
      <c r="H27" s="8">
        <v>1510000</v>
      </c>
      <c r="I27" s="8">
        <v>1510000</v>
      </c>
      <c r="J27" s="8">
        <v>0</v>
      </c>
      <c r="K27" s="8">
        <v>1510000</v>
      </c>
      <c r="L27" s="8">
        <v>0</v>
      </c>
      <c r="M27" s="8">
        <v>0</v>
      </c>
      <c r="N27" s="16">
        <f t="shared" si="0"/>
        <v>0.6118919374524872</v>
      </c>
      <c r="O27" s="13">
        <f t="shared" si="1"/>
        <v>1974204.8</v>
      </c>
      <c r="P27" s="13">
        <f t="shared" si="2"/>
        <v>464204.80000000005</v>
      </c>
    </row>
    <row r="28" spans="1:16" ht="15">
      <c r="A28" s="2" t="s">
        <v>11</v>
      </c>
      <c r="B28" s="6">
        <v>25656317</v>
      </c>
      <c r="C28" s="4">
        <v>5684539</v>
      </c>
      <c r="D28" s="4"/>
      <c r="E28" s="5" t="s">
        <v>1</v>
      </c>
      <c r="F28" s="3">
        <v>1400000</v>
      </c>
      <c r="G28" s="8">
        <v>1701108</v>
      </c>
      <c r="H28" s="8">
        <v>1055000</v>
      </c>
      <c r="I28" s="8">
        <v>1055000</v>
      </c>
      <c r="J28" s="8">
        <v>0</v>
      </c>
      <c r="K28" s="8">
        <v>1055000</v>
      </c>
      <c r="L28" s="8">
        <v>0</v>
      </c>
      <c r="M28" s="8">
        <v>0</v>
      </c>
      <c r="N28" s="16">
        <f t="shared" si="0"/>
        <v>0.6201840212379226</v>
      </c>
      <c r="O28" s="13">
        <f t="shared" si="1"/>
        <v>1360886.4000000001</v>
      </c>
      <c r="P28" s="13">
        <f t="shared" si="2"/>
        <v>305886.40000000014</v>
      </c>
    </row>
    <row r="29" spans="1:16" ht="15">
      <c r="A29" s="2" t="s">
        <v>18</v>
      </c>
      <c r="B29" s="6">
        <v>25617401</v>
      </c>
      <c r="C29" s="4">
        <v>6582375</v>
      </c>
      <c r="D29" s="4"/>
      <c r="E29" s="5" t="s">
        <v>1</v>
      </c>
      <c r="F29" s="3">
        <v>750000</v>
      </c>
      <c r="G29" s="8">
        <v>2366800</v>
      </c>
      <c r="H29" s="8">
        <v>782000</v>
      </c>
      <c r="I29" s="8">
        <v>782000</v>
      </c>
      <c r="J29" s="8">
        <v>0</v>
      </c>
      <c r="K29" s="8">
        <v>782000</v>
      </c>
      <c r="L29" s="8">
        <v>0</v>
      </c>
      <c r="M29" s="8">
        <v>0</v>
      </c>
      <c r="N29" s="16">
        <f t="shared" si="0"/>
        <v>0.33040392090586446</v>
      </c>
      <c r="O29" s="13">
        <f t="shared" si="1"/>
        <v>1893440</v>
      </c>
      <c r="P29" s="13">
        <f t="shared" si="2"/>
        <v>1111440</v>
      </c>
    </row>
    <row r="30" spans="1:16" ht="15">
      <c r="A30" s="2" t="s">
        <v>18</v>
      </c>
      <c r="B30" s="6">
        <v>25617401</v>
      </c>
      <c r="C30" s="4">
        <v>7282618</v>
      </c>
      <c r="D30" s="4"/>
      <c r="E30" s="5" t="s">
        <v>1</v>
      </c>
      <c r="F30" s="3">
        <v>700000</v>
      </c>
      <c r="G30" s="8">
        <v>1330930</v>
      </c>
      <c r="H30" s="8">
        <v>798558</v>
      </c>
      <c r="I30" s="8">
        <v>782000</v>
      </c>
      <c r="J30" s="8">
        <v>0</v>
      </c>
      <c r="K30" s="8">
        <v>782000</v>
      </c>
      <c r="L30" s="8">
        <v>16558</v>
      </c>
      <c r="M30" s="8">
        <v>16558</v>
      </c>
      <c r="N30" s="16">
        <f t="shared" si="0"/>
        <v>0.5875590752331077</v>
      </c>
      <c r="O30" s="13">
        <f t="shared" si="1"/>
        <v>1064744</v>
      </c>
      <c r="P30" s="13">
        <f t="shared" si="2"/>
        <v>282744</v>
      </c>
    </row>
    <row r="31" spans="1:16" ht="30">
      <c r="A31" s="2" t="s">
        <v>12</v>
      </c>
      <c r="B31" s="6">
        <v>70856478</v>
      </c>
      <c r="C31" s="4">
        <v>2888527</v>
      </c>
      <c r="D31" s="4"/>
      <c r="E31" s="5" t="s">
        <v>1</v>
      </c>
      <c r="F31" s="3">
        <v>714583</v>
      </c>
      <c r="G31" s="8">
        <v>2766583</v>
      </c>
      <c r="H31" s="8">
        <v>2103000</v>
      </c>
      <c r="I31" s="8">
        <v>2103000</v>
      </c>
      <c r="J31" s="8">
        <v>0</v>
      </c>
      <c r="K31" s="8">
        <v>2103000</v>
      </c>
      <c r="L31" s="8">
        <v>0</v>
      </c>
      <c r="M31" s="8">
        <v>0</v>
      </c>
      <c r="N31" s="16">
        <f t="shared" si="0"/>
        <v>0.7601434693988939</v>
      </c>
      <c r="O31" s="13">
        <f t="shared" si="1"/>
        <v>2213266.4</v>
      </c>
      <c r="P31" s="13">
        <f t="shared" si="2"/>
        <v>110266.3999999999</v>
      </c>
    </row>
    <row r="32" spans="1:16" ht="15">
      <c r="A32" s="2" t="s">
        <v>13</v>
      </c>
      <c r="B32" s="6">
        <v>26996839</v>
      </c>
      <c r="C32" s="4">
        <v>7006324</v>
      </c>
      <c r="D32" s="4"/>
      <c r="E32" s="5" t="s">
        <v>1</v>
      </c>
      <c r="F32" s="3">
        <v>500000</v>
      </c>
      <c r="G32" s="8">
        <v>2998744</v>
      </c>
      <c r="H32" s="8">
        <v>2487000</v>
      </c>
      <c r="I32" s="8">
        <v>2487000</v>
      </c>
      <c r="J32" s="8">
        <v>0</v>
      </c>
      <c r="K32" s="8">
        <v>2487000</v>
      </c>
      <c r="L32" s="8">
        <v>0</v>
      </c>
      <c r="M32" s="8">
        <v>0</v>
      </c>
      <c r="N32" s="16">
        <f t="shared" si="0"/>
        <v>0.8293472200361218</v>
      </c>
      <c r="O32" s="13">
        <f t="shared" si="1"/>
        <v>2398995.2</v>
      </c>
      <c r="P32" s="13">
        <f t="shared" si="2"/>
        <v>-88004.79999999981</v>
      </c>
    </row>
    <row r="33" spans="1:16" ht="45">
      <c r="A33" s="2" t="s">
        <v>14</v>
      </c>
      <c r="B33" s="6">
        <v>537675</v>
      </c>
      <c r="C33" s="4">
        <v>4977647</v>
      </c>
      <c r="D33" s="4"/>
      <c r="E33" s="5" t="s">
        <v>1</v>
      </c>
      <c r="F33" s="3">
        <v>90000</v>
      </c>
      <c r="G33" s="8"/>
      <c r="H33" s="8"/>
      <c r="I33" s="8"/>
      <c r="J33" s="8">
        <v>0</v>
      </c>
      <c r="K33" s="8">
        <v>0</v>
      </c>
      <c r="L33" s="8">
        <v>0</v>
      </c>
      <c r="M33" s="8"/>
      <c r="N33" s="16" t="e">
        <f t="shared" si="0"/>
        <v>#DIV/0!</v>
      </c>
      <c r="O33" s="13">
        <f t="shared" si="1"/>
        <v>0</v>
      </c>
      <c r="P33" s="13">
        <f t="shared" si="2"/>
        <v>0</v>
      </c>
    </row>
    <row r="34" spans="1:16" ht="15">
      <c r="A34" s="2" t="s">
        <v>15</v>
      </c>
      <c r="B34" s="6">
        <v>61383198</v>
      </c>
      <c r="C34" s="4">
        <v>1842029</v>
      </c>
      <c r="D34" s="4"/>
      <c r="E34" s="5" t="s">
        <v>1</v>
      </c>
      <c r="F34" s="3">
        <v>800000</v>
      </c>
      <c r="G34" s="8">
        <v>6930895</v>
      </c>
      <c r="H34" s="8">
        <v>4158537</v>
      </c>
      <c r="I34" s="8">
        <v>3638000</v>
      </c>
      <c r="J34" s="8">
        <v>0</v>
      </c>
      <c r="K34" s="8">
        <v>3638000</v>
      </c>
      <c r="L34" s="8">
        <v>520537</v>
      </c>
      <c r="M34" s="8">
        <v>520537</v>
      </c>
      <c r="N34" s="16">
        <f t="shared" si="0"/>
        <v>0.5248961353475994</v>
      </c>
      <c r="O34" s="13">
        <f t="shared" si="1"/>
        <v>5544716</v>
      </c>
      <c r="P34" s="13">
        <f t="shared" si="2"/>
        <v>1906716</v>
      </c>
    </row>
    <row r="35" spans="1:16" ht="30">
      <c r="A35" s="2" t="s">
        <v>16</v>
      </c>
      <c r="B35" s="6">
        <v>60557621</v>
      </c>
      <c r="C35" s="4">
        <v>8989510</v>
      </c>
      <c r="D35" s="4"/>
      <c r="E35" s="5" t="s">
        <v>1</v>
      </c>
      <c r="F35" s="3">
        <v>150000</v>
      </c>
      <c r="G35" s="8">
        <v>1380000</v>
      </c>
      <c r="H35" s="8">
        <v>983520</v>
      </c>
      <c r="I35" s="8">
        <v>889000</v>
      </c>
      <c r="J35" s="8">
        <v>0</v>
      </c>
      <c r="K35" s="8">
        <v>889000</v>
      </c>
      <c r="L35" s="8">
        <v>94520</v>
      </c>
      <c r="M35" s="8">
        <v>94520</v>
      </c>
      <c r="N35" s="16">
        <f t="shared" si="0"/>
        <v>0.6442028985507247</v>
      </c>
      <c r="O35" s="13">
        <f t="shared" si="1"/>
        <v>1104000</v>
      </c>
      <c r="P35" s="13">
        <f t="shared" si="2"/>
        <v>215000</v>
      </c>
    </row>
    <row r="36" spans="1:16" ht="15">
      <c r="A36" s="2" t="s">
        <v>17</v>
      </c>
      <c r="B36" s="6">
        <v>571709</v>
      </c>
      <c r="C36" s="4">
        <v>4892203</v>
      </c>
      <c r="D36" s="4"/>
      <c r="E36" s="5" t="s">
        <v>1</v>
      </c>
      <c r="F36" s="3">
        <v>2450000</v>
      </c>
      <c r="G36" s="8">
        <v>2664750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16">
        <f t="shared" si="0"/>
        <v>0</v>
      </c>
      <c r="O36" s="13">
        <f t="shared" si="1"/>
        <v>2131800</v>
      </c>
      <c r="P36" s="13">
        <f t="shared" si="2"/>
        <v>2131800</v>
      </c>
    </row>
    <row r="37" spans="6:13" ht="15">
      <c r="F37" s="13">
        <f aca="true" t="shared" si="3" ref="F37:M37">SUM(F2:F36)</f>
        <v>30719947</v>
      </c>
      <c r="G37" s="13">
        <f t="shared" si="3"/>
        <v>99846961</v>
      </c>
      <c r="H37" s="13">
        <f t="shared" si="3"/>
        <v>68403055.256</v>
      </c>
      <c r="I37" s="13">
        <f t="shared" si="3"/>
        <v>62252000</v>
      </c>
      <c r="J37" s="13">
        <f t="shared" si="3"/>
        <v>0</v>
      </c>
      <c r="K37" s="13">
        <f t="shared" si="3"/>
        <v>62252000</v>
      </c>
      <c r="L37" s="13">
        <f t="shared" si="3"/>
        <v>6151055.256</v>
      </c>
      <c r="M37" s="15">
        <f t="shared" si="3"/>
        <v>5444241</v>
      </c>
    </row>
  </sheetData>
  <sheetProtection/>
  <printOptions/>
  <pageMargins left="0.7" right="0.7" top="0.787401575" bottom="0.787401575" header="0.3" footer="0.3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H16" sqref="H16"/>
    </sheetView>
  </sheetViews>
  <sheetFormatPr defaultColWidth="9.140625" defaultRowHeight="15"/>
  <cols>
    <col min="8" max="9" width="9.8515625" style="0" bestFit="1" customWidth="1"/>
    <col min="10" max="10" width="9.28125" style="0" bestFit="1" customWidth="1"/>
    <col min="11" max="11" width="16.28125" style="0" bestFit="1" customWidth="1"/>
  </cols>
  <sheetData>
    <row r="1" spans="1:5" ht="15">
      <c r="A1" t="s">
        <v>41</v>
      </c>
      <c r="B1" t="s">
        <v>42</v>
      </c>
      <c r="C1" t="s">
        <v>43</v>
      </c>
      <c r="D1" t="s">
        <v>44</v>
      </c>
      <c r="E1" t="s">
        <v>45</v>
      </c>
    </row>
    <row r="2" spans="1:11" ht="15">
      <c r="A2">
        <v>4853448</v>
      </c>
      <c r="B2" t="s">
        <v>46</v>
      </c>
      <c r="C2">
        <v>6110</v>
      </c>
      <c r="D2">
        <v>1405</v>
      </c>
      <c r="E2">
        <v>947</v>
      </c>
      <c r="H2" s="13">
        <f>C2*1000</f>
        <v>6110000</v>
      </c>
      <c r="I2" s="13">
        <f>D2*1000</f>
        <v>1405000</v>
      </c>
      <c r="J2" s="13">
        <f>E2*1000</f>
        <v>947000</v>
      </c>
      <c r="K2" s="16">
        <f>J2/I2</f>
        <v>0.6740213523131673</v>
      </c>
    </row>
    <row r="3" spans="1:11" ht="15">
      <c r="A3">
        <v>9043868</v>
      </c>
      <c r="B3" t="s">
        <v>47</v>
      </c>
      <c r="C3">
        <v>252.5</v>
      </c>
      <c r="D3">
        <v>205</v>
      </c>
      <c r="E3">
        <v>156</v>
      </c>
      <c r="H3" s="13">
        <f aca="true" t="shared" si="0" ref="H3:H66">C3*1000</f>
        <v>252500</v>
      </c>
      <c r="I3" s="13">
        <f aca="true" t="shared" si="1" ref="I3:I66">D3*1000</f>
        <v>205000</v>
      </c>
      <c r="J3" s="13">
        <f aca="true" t="shared" si="2" ref="J3:J66">E3*1000</f>
        <v>156000</v>
      </c>
      <c r="K3" s="16">
        <f aca="true" t="shared" si="3" ref="K3:K66">J3/I3</f>
        <v>0.7609756097560976</v>
      </c>
    </row>
    <row r="4" spans="1:11" ht="15">
      <c r="A4">
        <v>1338313</v>
      </c>
      <c r="B4" t="s">
        <v>48</v>
      </c>
      <c r="C4">
        <v>2762.5</v>
      </c>
      <c r="D4">
        <v>1705.5</v>
      </c>
      <c r="E4">
        <v>1147</v>
      </c>
      <c r="H4" s="13">
        <f t="shared" si="0"/>
        <v>2762500</v>
      </c>
      <c r="I4" s="13">
        <f t="shared" si="1"/>
        <v>1705500</v>
      </c>
      <c r="J4" s="13">
        <f t="shared" si="2"/>
        <v>1147000</v>
      </c>
      <c r="K4" s="16">
        <f t="shared" si="3"/>
        <v>0.672530049838757</v>
      </c>
    </row>
    <row r="5" spans="1:11" ht="15">
      <c r="A5">
        <v>9924510</v>
      </c>
      <c r="B5" t="s">
        <v>49</v>
      </c>
      <c r="C5">
        <v>55046.16</v>
      </c>
      <c r="D5">
        <v>10050</v>
      </c>
      <c r="E5">
        <v>5302</v>
      </c>
      <c r="H5" s="13">
        <f t="shared" si="0"/>
        <v>55046160</v>
      </c>
      <c r="I5" s="13">
        <f t="shared" si="1"/>
        <v>10050000</v>
      </c>
      <c r="J5" s="13">
        <f t="shared" si="2"/>
        <v>5302000</v>
      </c>
      <c r="K5" s="16">
        <f t="shared" si="3"/>
        <v>0.5275621890547264</v>
      </c>
    </row>
    <row r="6" spans="1:11" ht="15">
      <c r="A6">
        <v>4776459</v>
      </c>
      <c r="B6" t="s">
        <v>49</v>
      </c>
      <c r="C6">
        <v>56845.7</v>
      </c>
      <c r="D6">
        <v>11900</v>
      </c>
      <c r="E6">
        <v>0</v>
      </c>
      <c r="H6" s="13">
        <f t="shared" si="0"/>
        <v>56845700</v>
      </c>
      <c r="I6" s="13">
        <f t="shared" si="1"/>
        <v>11900000</v>
      </c>
      <c r="J6" s="13">
        <f t="shared" si="2"/>
        <v>0</v>
      </c>
      <c r="K6" s="16">
        <f t="shared" si="3"/>
        <v>0</v>
      </c>
    </row>
    <row r="7" spans="1:11" ht="15">
      <c r="A7">
        <v>8941598</v>
      </c>
      <c r="B7" t="s">
        <v>49</v>
      </c>
      <c r="C7">
        <v>53096.77</v>
      </c>
      <c r="D7">
        <v>9100</v>
      </c>
      <c r="E7">
        <v>2972</v>
      </c>
      <c r="H7" s="13">
        <f t="shared" si="0"/>
        <v>53096770</v>
      </c>
      <c r="I7" s="13">
        <f t="shared" si="1"/>
        <v>9100000</v>
      </c>
      <c r="J7" s="13">
        <f t="shared" si="2"/>
        <v>2972000</v>
      </c>
      <c r="K7" s="16">
        <f t="shared" si="3"/>
        <v>0.3265934065934066</v>
      </c>
    </row>
    <row r="8" spans="1:11" ht="15">
      <c r="A8">
        <v>4385424</v>
      </c>
      <c r="B8" t="s">
        <v>48</v>
      </c>
      <c r="C8">
        <v>2814.12</v>
      </c>
      <c r="D8">
        <v>2794.12</v>
      </c>
      <c r="E8">
        <v>2514</v>
      </c>
      <c r="H8" s="13">
        <f t="shared" si="0"/>
        <v>2814120</v>
      </c>
      <c r="I8" s="13">
        <f t="shared" si="1"/>
        <v>2794120</v>
      </c>
      <c r="J8" s="13">
        <f t="shared" si="2"/>
        <v>2514000</v>
      </c>
      <c r="K8" s="16">
        <f t="shared" si="3"/>
        <v>0.8997466107396962</v>
      </c>
    </row>
    <row r="9" spans="1:11" ht="15">
      <c r="A9">
        <v>8477576</v>
      </c>
      <c r="B9" t="s">
        <v>50</v>
      </c>
      <c r="C9">
        <v>4690.2</v>
      </c>
      <c r="D9">
        <v>3839</v>
      </c>
      <c r="E9">
        <v>900</v>
      </c>
      <c r="H9" s="13">
        <f t="shared" si="0"/>
        <v>4690200</v>
      </c>
      <c r="I9" s="13">
        <f t="shared" si="1"/>
        <v>3839000</v>
      </c>
      <c r="J9" s="13">
        <f t="shared" si="2"/>
        <v>900000</v>
      </c>
      <c r="K9" s="16">
        <f t="shared" si="3"/>
        <v>0.23443605105496224</v>
      </c>
    </row>
    <row r="10" spans="1:11" ht="15">
      <c r="A10">
        <v>1679799</v>
      </c>
      <c r="B10" t="s">
        <v>47</v>
      </c>
      <c r="C10">
        <v>889.52</v>
      </c>
      <c r="D10">
        <v>829.52</v>
      </c>
      <c r="E10">
        <v>125</v>
      </c>
      <c r="H10" s="13">
        <f t="shared" si="0"/>
        <v>889520</v>
      </c>
      <c r="I10" s="13">
        <f t="shared" si="1"/>
        <v>829520</v>
      </c>
      <c r="J10" s="13">
        <f t="shared" si="2"/>
        <v>125000</v>
      </c>
      <c r="K10" s="16">
        <f t="shared" si="3"/>
        <v>0.15068955540553572</v>
      </c>
    </row>
    <row r="11" spans="1:11" ht="15">
      <c r="A11">
        <v>3557945</v>
      </c>
      <c r="B11" t="s">
        <v>47</v>
      </c>
      <c r="C11">
        <v>4513</v>
      </c>
      <c r="D11">
        <v>2083</v>
      </c>
      <c r="E11">
        <v>1159</v>
      </c>
      <c r="H11" s="13">
        <f t="shared" si="0"/>
        <v>4513000</v>
      </c>
      <c r="I11" s="13">
        <f t="shared" si="1"/>
        <v>2083000</v>
      </c>
      <c r="J11" s="13">
        <f t="shared" si="2"/>
        <v>1159000</v>
      </c>
      <c r="K11" s="16">
        <f t="shared" si="3"/>
        <v>0.556409025444071</v>
      </c>
    </row>
    <row r="12" spans="1:11" ht="15">
      <c r="A12">
        <v>4165916</v>
      </c>
      <c r="B12" t="s">
        <v>51</v>
      </c>
      <c r="C12">
        <v>16039.877</v>
      </c>
      <c r="D12">
        <v>10007.712</v>
      </c>
      <c r="E12">
        <v>6233</v>
      </c>
      <c r="H12" s="13">
        <f t="shared" si="0"/>
        <v>16039877</v>
      </c>
      <c r="I12" s="13">
        <f t="shared" si="1"/>
        <v>10007712</v>
      </c>
      <c r="J12" s="13">
        <f t="shared" si="2"/>
        <v>6233000</v>
      </c>
      <c r="K12" s="16">
        <f t="shared" si="3"/>
        <v>0.6228196814616568</v>
      </c>
    </row>
    <row r="13" spans="1:11" ht="15">
      <c r="A13">
        <v>7312281</v>
      </c>
      <c r="B13" t="s">
        <v>47</v>
      </c>
      <c r="C13">
        <v>943.221</v>
      </c>
      <c r="D13">
        <v>849.991</v>
      </c>
      <c r="E13">
        <v>329</v>
      </c>
      <c r="H13" s="13">
        <f t="shared" si="0"/>
        <v>943221</v>
      </c>
      <c r="I13" s="13">
        <f t="shared" si="1"/>
        <v>849991</v>
      </c>
      <c r="J13" s="13">
        <f t="shared" si="2"/>
        <v>329000</v>
      </c>
      <c r="K13" s="16">
        <f t="shared" si="3"/>
        <v>0.38706292184270186</v>
      </c>
    </row>
    <row r="14" spans="1:11" ht="15">
      <c r="A14">
        <v>6970419</v>
      </c>
      <c r="B14" t="s">
        <v>50</v>
      </c>
      <c r="C14">
        <v>3703.136</v>
      </c>
      <c r="D14">
        <v>3703.136</v>
      </c>
      <c r="E14">
        <v>2345</v>
      </c>
      <c r="H14" s="13">
        <f t="shared" si="0"/>
        <v>3703136</v>
      </c>
      <c r="I14" s="13">
        <f t="shared" si="1"/>
        <v>3703136</v>
      </c>
      <c r="J14" s="13">
        <f t="shared" si="2"/>
        <v>2345000</v>
      </c>
      <c r="K14" s="16">
        <f t="shared" si="3"/>
        <v>0.6332470641099868</v>
      </c>
    </row>
    <row r="15" spans="1:11" ht="15">
      <c r="A15">
        <v>2284277</v>
      </c>
      <c r="B15" t="s">
        <v>47</v>
      </c>
      <c r="C15">
        <v>2505</v>
      </c>
      <c r="D15">
        <v>1980</v>
      </c>
      <c r="E15">
        <v>481</v>
      </c>
      <c r="H15" s="13">
        <f t="shared" si="0"/>
        <v>2505000</v>
      </c>
      <c r="I15" s="13">
        <f t="shared" si="1"/>
        <v>1980000</v>
      </c>
      <c r="J15" s="13">
        <f t="shared" si="2"/>
        <v>481000</v>
      </c>
      <c r="K15" s="16">
        <f t="shared" si="3"/>
        <v>0.24292929292929294</v>
      </c>
    </row>
    <row r="16" spans="1:11" ht="15">
      <c r="A16">
        <v>9864940</v>
      </c>
      <c r="B16" t="s">
        <v>52</v>
      </c>
      <c r="C16">
        <v>3576</v>
      </c>
      <c r="D16">
        <v>2696</v>
      </c>
      <c r="E16">
        <v>1193</v>
      </c>
      <c r="H16" s="13">
        <f t="shared" si="0"/>
        <v>3576000</v>
      </c>
      <c r="I16" s="13">
        <f t="shared" si="1"/>
        <v>2696000</v>
      </c>
      <c r="J16" s="13">
        <f t="shared" si="2"/>
        <v>1193000</v>
      </c>
      <c r="K16" s="16">
        <f t="shared" si="3"/>
        <v>0.44250741839762614</v>
      </c>
    </row>
    <row r="17" spans="1:11" ht="15">
      <c r="A17">
        <v>3523407</v>
      </c>
      <c r="B17" t="s">
        <v>49</v>
      </c>
      <c r="C17">
        <v>12057</v>
      </c>
      <c r="D17">
        <v>10459</v>
      </c>
      <c r="E17">
        <v>6028</v>
      </c>
      <c r="H17" s="13">
        <f t="shared" si="0"/>
        <v>12057000</v>
      </c>
      <c r="I17" s="13">
        <f t="shared" si="1"/>
        <v>10459000</v>
      </c>
      <c r="J17" s="13">
        <f t="shared" si="2"/>
        <v>6028000</v>
      </c>
      <c r="K17" s="16">
        <f t="shared" si="3"/>
        <v>0.5763457309494215</v>
      </c>
    </row>
    <row r="18" spans="1:11" ht="15">
      <c r="A18">
        <v>7064021</v>
      </c>
      <c r="B18" t="s">
        <v>47</v>
      </c>
      <c r="C18">
        <v>1000</v>
      </c>
      <c r="D18">
        <v>462</v>
      </c>
      <c r="E18">
        <v>252</v>
      </c>
      <c r="H18" s="13">
        <f t="shared" si="0"/>
        <v>1000000</v>
      </c>
      <c r="I18" s="13">
        <f t="shared" si="1"/>
        <v>462000</v>
      </c>
      <c r="J18" s="13">
        <f t="shared" si="2"/>
        <v>252000</v>
      </c>
      <c r="K18" s="16">
        <f t="shared" si="3"/>
        <v>0.5454545454545454</v>
      </c>
    </row>
    <row r="19" spans="1:11" ht="15">
      <c r="A19">
        <v>7028298</v>
      </c>
      <c r="B19" t="s">
        <v>47</v>
      </c>
      <c r="C19">
        <v>582.44</v>
      </c>
      <c r="D19">
        <v>387.44</v>
      </c>
      <c r="E19">
        <v>297</v>
      </c>
      <c r="H19" s="13">
        <f t="shared" si="0"/>
        <v>582440</v>
      </c>
      <c r="I19" s="13">
        <f t="shared" si="1"/>
        <v>387440</v>
      </c>
      <c r="J19" s="13">
        <f t="shared" si="2"/>
        <v>297000</v>
      </c>
      <c r="K19" s="16">
        <f t="shared" si="3"/>
        <v>0.766570307660541</v>
      </c>
    </row>
    <row r="20" spans="1:11" ht="15">
      <c r="A20">
        <v>4869649</v>
      </c>
      <c r="B20" t="s">
        <v>53</v>
      </c>
      <c r="C20">
        <v>940.839</v>
      </c>
      <c r="D20">
        <v>808.117</v>
      </c>
      <c r="E20">
        <v>464</v>
      </c>
      <c r="H20" s="13">
        <f t="shared" si="0"/>
        <v>940839</v>
      </c>
      <c r="I20" s="13">
        <f t="shared" si="1"/>
        <v>808117</v>
      </c>
      <c r="J20" s="13">
        <f t="shared" si="2"/>
        <v>464000</v>
      </c>
      <c r="K20" s="16">
        <f t="shared" si="3"/>
        <v>0.5741742841692478</v>
      </c>
    </row>
    <row r="21" spans="1:11" ht="15">
      <c r="A21">
        <v>6964207</v>
      </c>
      <c r="B21" t="s">
        <v>53</v>
      </c>
      <c r="C21">
        <v>3344.65</v>
      </c>
      <c r="D21">
        <v>3254.65</v>
      </c>
      <c r="E21">
        <v>2136</v>
      </c>
      <c r="H21" s="13">
        <f t="shared" si="0"/>
        <v>3344650</v>
      </c>
      <c r="I21" s="13">
        <f t="shared" si="1"/>
        <v>3254650</v>
      </c>
      <c r="J21" s="13">
        <f t="shared" si="2"/>
        <v>2136000</v>
      </c>
      <c r="K21" s="16">
        <f t="shared" si="3"/>
        <v>0.6562917671639039</v>
      </c>
    </row>
    <row r="22" spans="1:11" ht="15">
      <c r="A22">
        <v>5404964</v>
      </c>
      <c r="B22" t="s">
        <v>47</v>
      </c>
      <c r="C22">
        <v>1401.468</v>
      </c>
      <c r="D22">
        <v>1217.968</v>
      </c>
      <c r="E22">
        <v>703</v>
      </c>
      <c r="H22" s="13">
        <f t="shared" si="0"/>
        <v>1401468</v>
      </c>
      <c r="I22" s="13">
        <f t="shared" si="1"/>
        <v>1217968</v>
      </c>
      <c r="J22" s="13">
        <f t="shared" si="2"/>
        <v>703000</v>
      </c>
      <c r="K22" s="16">
        <f t="shared" si="3"/>
        <v>0.5771908621572981</v>
      </c>
    </row>
    <row r="23" spans="1:11" ht="15">
      <c r="A23">
        <v>1382473</v>
      </c>
      <c r="B23" t="s">
        <v>47</v>
      </c>
      <c r="C23">
        <v>2905.84</v>
      </c>
      <c r="D23">
        <v>976</v>
      </c>
      <c r="E23">
        <v>612</v>
      </c>
      <c r="H23" s="13">
        <f t="shared" si="0"/>
        <v>2905840</v>
      </c>
      <c r="I23" s="13">
        <f t="shared" si="1"/>
        <v>976000</v>
      </c>
      <c r="J23" s="13">
        <f t="shared" si="2"/>
        <v>612000</v>
      </c>
      <c r="K23" s="16">
        <f t="shared" si="3"/>
        <v>0.6270491803278688</v>
      </c>
    </row>
    <row r="24" spans="1:11" ht="15">
      <c r="A24">
        <v>1037610</v>
      </c>
      <c r="B24" t="s">
        <v>52</v>
      </c>
      <c r="C24">
        <v>1888.192</v>
      </c>
      <c r="D24">
        <v>720</v>
      </c>
      <c r="E24">
        <v>0</v>
      </c>
      <c r="H24" s="13">
        <f t="shared" si="0"/>
        <v>1888192</v>
      </c>
      <c r="I24" s="13">
        <f t="shared" si="1"/>
        <v>720000</v>
      </c>
      <c r="J24" s="13">
        <f t="shared" si="2"/>
        <v>0</v>
      </c>
      <c r="K24" s="16">
        <f t="shared" si="3"/>
        <v>0</v>
      </c>
    </row>
    <row r="25" spans="1:11" ht="15">
      <c r="A25">
        <v>3001594</v>
      </c>
      <c r="B25" t="s">
        <v>48</v>
      </c>
      <c r="C25">
        <v>17593.266</v>
      </c>
      <c r="D25">
        <v>3822.6</v>
      </c>
      <c r="E25">
        <v>2293</v>
      </c>
      <c r="H25" s="13">
        <f t="shared" si="0"/>
        <v>17593266</v>
      </c>
      <c r="I25" s="13">
        <f t="shared" si="1"/>
        <v>3822600</v>
      </c>
      <c r="J25" s="13">
        <f t="shared" si="2"/>
        <v>2293000</v>
      </c>
      <c r="K25" s="16">
        <f t="shared" si="3"/>
        <v>0.5998535028514623</v>
      </c>
    </row>
    <row r="26" spans="1:11" ht="15">
      <c r="A26">
        <v>3364695</v>
      </c>
      <c r="B26" t="s">
        <v>47</v>
      </c>
      <c r="C26">
        <v>6852.882</v>
      </c>
      <c r="D26">
        <v>2978.827</v>
      </c>
      <c r="E26">
        <v>1348</v>
      </c>
      <c r="H26" s="13">
        <f t="shared" si="0"/>
        <v>6852882</v>
      </c>
      <c r="I26" s="13">
        <f t="shared" si="1"/>
        <v>2978827</v>
      </c>
      <c r="J26" s="13">
        <f t="shared" si="2"/>
        <v>1348000</v>
      </c>
      <c r="K26" s="16">
        <f t="shared" si="3"/>
        <v>0.45252711889612923</v>
      </c>
    </row>
    <row r="27" spans="1:11" ht="15">
      <c r="A27">
        <v>1765104</v>
      </c>
      <c r="B27" t="s">
        <v>54</v>
      </c>
      <c r="C27">
        <v>1651.5</v>
      </c>
      <c r="D27">
        <v>694.5</v>
      </c>
      <c r="E27">
        <v>588</v>
      </c>
      <c r="H27" s="13">
        <f t="shared" si="0"/>
        <v>1651500</v>
      </c>
      <c r="I27" s="13">
        <f t="shared" si="1"/>
        <v>694500</v>
      </c>
      <c r="J27" s="13">
        <f t="shared" si="2"/>
        <v>588000</v>
      </c>
      <c r="K27" s="16">
        <f t="shared" si="3"/>
        <v>0.8466522678185745</v>
      </c>
    </row>
    <row r="28" spans="1:11" ht="15">
      <c r="A28">
        <v>6849315</v>
      </c>
      <c r="B28" t="s">
        <v>54</v>
      </c>
      <c r="C28">
        <v>2426.486</v>
      </c>
      <c r="D28">
        <v>750</v>
      </c>
      <c r="E28">
        <v>569</v>
      </c>
      <c r="H28" s="13">
        <f t="shared" si="0"/>
        <v>2426486</v>
      </c>
      <c r="I28" s="13">
        <f t="shared" si="1"/>
        <v>750000</v>
      </c>
      <c r="J28" s="13">
        <f t="shared" si="2"/>
        <v>569000</v>
      </c>
      <c r="K28" s="16">
        <f t="shared" si="3"/>
        <v>0.7586666666666667</v>
      </c>
    </row>
    <row r="29" spans="1:11" ht="15">
      <c r="A29">
        <v>7484685</v>
      </c>
      <c r="B29" t="s">
        <v>53</v>
      </c>
      <c r="C29">
        <v>2911.2</v>
      </c>
      <c r="D29">
        <v>466</v>
      </c>
      <c r="E29">
        <v>215</v>
      </c>
      <c r="H29" s="13">
        <f t="shared" si="0"/>
        <v>2911200</v>
      </c>
      <c r="I29" s="13">
        <f t="shared" si="1"/>
        <v>466000</v>
      </c>
      <c r="J29" s="13">
        <f t="shared" si="2"/>
        <v>215000</v>
      </c>
      <c r="K29" s="16">
        <f t="shared" si="3"/>
        <v>0.4613733905579399</v>
      </c>
    </row>
    <row r="30" spans="1:11" ht="15">
      <c r="A30">
        <v>2225351</v>
      </c>
      <c r="B30" t="s">
        <v>47</v>
      </c>
      <c r="C30">
        <v>1126.274</v>
      </c>
      <c r="D30">
        <v>833</v>
      </c>
      <c r="E30">
        <v>480</v>
      </c>
      <c r="H30" s="13">
        <f t="shared" si="0"/>
        <v>1126274</v>
      </c>
      <c r="I30" s="13">
        <f t="shared" si="1"/>
        <v>833000</v>
      </c>
      <c r="J30" s="13">
        <f t="shared" si="2"/>
        <v>480000</v>
      </c>
      <c r="K30" s="16">
        <f t="shared" si="3"/>
        <v>0.5762304921968787</v>
      </c>
    </row>
    <row r="31" spans="1:11" ht="15">
      <c r="A31">
        <v>1973090</v>
      </c>
      <c r="B31" t="s">
        <v>47</v>
      </c>
      <c r="C31">
        <v>0</v>
      </c>
      <c r="D31">
        <v>0</v>
      </c>
      <c r="E31">
        <v>150</v>
      </c>
      <c r="H31" s="13">
        <f t="shared" si="0"/>
        <v>0</v>
      </c>
      <c r="I31" s="13">
        <f t="shared" si="1"/>
        <v>0</v>
      </c>
      <c r="J31" s="13">
        <f t="shared" si="2"/>
        <v>150000</v>
      </c>
      <c r="K31" s="16" t="e">
        <f t="shared" si="3"/>
        <v>#DIV/0!</v>
      </c>
    </row>
    <row r="32" spans="1:11" ht="15">
      <c r="A32">
        <v>1291137</v>
      </c>
      <c r="B32" t="s">
        <v>53</v>
      </c>
      <c r="C32">
        <v>1132.964</v>
      </c>
      <c r="D32">
        <v>877.364</v>
      </c>
      <c r="E32">
        <v>688</v>
      </c>
      <c r="H32" s="13">
        <f t="shared" si="0"/>
        <v>1132964</v>
      </c>
      <c r="I32" s="13">
        <f t="shared" si="1"/>
        <v>877364</v>
      </c>
      <c r="J32" s="13">
        <f t="shared" si="2"/>
        <v>688000</v>
      </c>
      <c r="K32" s="16">
        <f t="shared" si="3"/>
        <v>0.784167118778523</v>
      </c>
    </row>
    <row r="33" spans="1:11" ht="15">
      <c r="A33">
        <v>2659091</v>
      </c>
      <c r="B33" t="s">
        <v>46</v>
      </c>
      <c r="C33">
        <v>3572.285</v>
      </c>
      <c r="D33">
        <v>2062.125</v>
      </c>
      <c r="E33">
        <v>1596</v>
      </c>
      <c r="H33" s="13">
        <f t="shared" si="0"/>
        <v>3572285</v>
      </c>
      <c r="I33" s="13">
        <f t="shared" si="1"/>
        <v>2062125</v>
      </c>
      <c r="J33" s="13">
        <f t="shared" si="2"/>
        <v>1596000</v>
      </c>
      <c r="K33" s="16">
        <f t="shared" si="3"/>
        <v>0.7739589016184761</v>
      </c>
    </row>
    <row r="34" spans="1:11" ht="15">
      <c r="A34">
        <v>6446998</v>
      </c>
      <c r="B34" t="s">
        <v>55</v>
      </c>
      <c r="C34">
        <v>3414</v>
      </c>
      <c r="D34">
        <v>1493</v>
      </c>
      <c r="E34">
        <v>1385</v>
      </c>
      <c r="H34" s="13">
        <f t="shared" si="0"/>
        <v>3414000</v>
      </c>
      <c r="I34" s="13">
        <f t="shared" si="1"/>
        <v>1493000</v>
      </c>
      <c r="J34" s="13">
        <f t="shared" si="2"/>
        <v>1385000</v>
      </c>
      <c r="K34" s="16">
        <f t="shared" si="3"/>
        <v>0.927662424648359</v>
      </c>
    </row>
    <row r="35" spans="1:11" ht="15">
      <c r="A35">
        <v>8002990</v>
      </c>
      <c r="B35" t="s">
        <v>55</v>
      </c>
      <c r="C35">
        <v>9560</v>
      </c>
      <c r="D35">
        <v>3800</v>
      </c>
      <c r="E35">
        <v>3526</v>
      </c>
      <c r="H35" s="13">
        <f t="shared" si="0"/>
        <v>9560000</v>
      </c>
      <c r="I35" s="13">
        <f t="shared" si="1"/>
        <v>3800000</v>
      </c>
      <c r="J35" s="13">
        <f t="shared" si="2"/>
        <v>3526000</v>
      </c>
      <c r="K35" s="16">
        <f t="shared" si="3"/>
        <v>0.9278947368421052</v>
      </c>
    </row>
    <row r="36" spans="1:11" ht="15">
      <c r="A36">
        <v>6232216</v>
      </c>
      <c r="B36" t="s">
        <v>55</v>
      </c>
      <c r="C36">
        <v>6636</v>
      </c>
      <c r="D36">
        <v>3496</v>
      </c>
      <c r="E36">
        <v>3062</v>
      </c>
      <c r="H36" s="13">
        <f t="shared" si="0"/>
        <v>6636000</v>
      </c>
      <c r="I36" s="13">
        <f t="shared" si="1"/>
        <v>3496000</v>
      </c>
      <c r="J36" s="13">
        <f t="shared" si="2"/>
        <v>3062000</v>
      </c>
      <c r="K36" s="16">
        <f t="shared" si="3"/>
        <v>0.8758581235697941</v>
      </c>
    </row>
    <row r="37" spans="1:11" ht="15">
      <c r="A37">
        <v>8846347</v>
      </c>
      <c r="B37" t="s">
        <v>55</v>
      </c>
      <c r="C37">
        <v>8492</v>
      </c>
      <c r="D37">
        <v>3633</v>
      </c>
      <c r="E37">
        <v>3300</v>
      </c>
      <c r="H37" s="13">
        <f t="shared" si="0"/>
        <v>8492000</v>
      </c>
      <c r="I37" s="13">
        <f t="shared" si="1"/>
        <v>3633000</v>
      </c>
      <c r="J37" s="13">
        <f t="shared" si="2"/>
        <v>3300000</v>
      </c>
      <c r="K37" s="16">
        <f t="shared" si="3"/>
        <v>0.9083402146985962</v>
      </c>
    </row>
    <row r="38" spans="1:11" ht="15">
      <c r="A38">
        <v>7463383</v>
      </c>
      <c r="B38" t="s">
        <v>55</v>
      </c>
      <c r="C38">
        <v>7348</v>
      </c>
      <c r="D38">
        <v>3779</v>
      </c>
      <c r="E38">
        <v>3923</v>
      </c>
      <c r="H38" s="13">
        <f t="shared" si="0"/>
        <v>7348000</v>
      </c>
      <c r="I38" s="13">
        <f t="shared" si="1"/>
        <v>3779000</v>
      </c>
      <c r="J38" s="13">
        <f t="shared" si="2"/>
        <v>3923000</v>
      </c>
      <c r="K38" s="16">
        <f t="shared" si="3"/>
        <v>1.0381053188674252</v>
      </c>
    </row>
    <row r="39" spans="1:11" ht="15">
      <c r="A39">
        <v>5501984</v>
      </c>
      <c r="B39" t="s">
        <v>55</v>
      </c>
      <c r="C39">
        <v>5561</v>
      </c>
      <c r="D39">
        <v>3090</v>
      </c>
      <c r="E39">
        <v>2377</v>
      </c>
      <c r="H39" s="13">
        <f t="shared" si="0"/>
        <v>5561000</v>
      </c>
      <c r="I39" s="13">
        <f t="shared" si="1"/>
        <v>3090000</v>
      </c>
      <c r="J39" s="13">
        <f t="shared" si="2"/>
        <v>2377000</v>
      </c>
      <c r="K39" s="16">
        <f t="shared" si="3"/>
        <v>0.7692556634304207</v>
      </c>
    </row>
    <row r="40" spans="1:11" ht="15">
      <c r="A40">
        <v>9290341</v>
      </c>
      <c r="B40" t="s">
        <v>55</v>
      </c>
      <c r="C40">
        <v>18989</v>
      </c>
      <c r="D40">
        <v>6835</v>
      </c>
      <c r="E40">
        <v>6343</v>
      </c>
      <c r="H40" s="13">
        <f t="shared" si="0"/>
        <v>18989000</v>
      </c>
      <c r="I40" s="13">
        <f t="shared" si="1"/>
        <v>6835000</v>
      </c>
      <c r="J40" s="13">
        <f t="shared" si="2"/>
        <v>6343000</v>
      </c>
      <c r="K40" s="16">
        <f t="shared" si="3"/>
        <v>0.9280175566934894</v>
      </c>
    </row>
    <row r="41" spans="1:11" ht="15">
      <c r="A41">
        <v>5238732</v>
      </c>
      <c r="B41" t="s">
        <v>55</v>
      </c>
      <c r="C41">
        <v>8560</v>
      </c>
      <c r="D41">
        <v>3215</v>
      </c>
      <c r="E41">
        <v>2983</v>
      </c>
      <c r="H41" s="13">
        <f t="shared" si="0"/>
        <v>8560000</v>
      </c>
      <c r="I41" s="13">
        <f t="shared" si="1"/>
        <v>3215000</v>
      </c>
      <c r="J41" s="13">
        <f t="shared" si="2"/>
        <v>2983000</v>
      </c>
      <c r="K41" s="16">
        <f t="shared" si="3"/>
        <v>0.9278382581648522</v>
      </c>
    </row>
    <row r="42" spans="1:11" ht="15">
      <c r="A42">
        <v>1805141</v>
      </c>
      <c r="B42" t="s">
        <v>55</v>
      </c>
      <c r="C42">
        <v>11051</v>
      </c>
      <c r="D42">
        <v>5125</v>
      </c>
      <c r="E42">
        <v>4756</v>
      </c>
      <c r="H42" s="13">
        <f t="shared" si="0"/>
        <v>11051000</v>
      </c>
      <c r="I42" s="13">
        <f t="shared" si="1"/>
        <v>5125000</v>
      </c>
      <c r="J42" s="13">
        <f t="shared" si="2"/>
        <v>4756000</v>
      </c>
      <c r="K42" s="16">
        <f t="shared" si="3"/>
        <v>0.928</v>
      </c>
    </row>
    <row r="43" spans="1:11" ht="15">
      <c r="A43">
        <v>6419172</v>
      </c>
      <c r="B43" t="s">
        <v>55</v>
      </c>
      <c r="C43">
        <v>28277</v>
      </c>
      <c r="D43">
        <v>10948</v>
      </c>
      <c r="E43">
        <v>9631</v>
      </c>
      <c r="H43" s="13">
        <f t="shared" si="0"/>
        <v>28277000</v>
      </c>
      <c r="I43" s="13">
        <f t="shared" si="1"/>
        <v>10948000</v>
      </c>
      <c r="J43" s="13">
        <f t="shared" si="2"/>
        <v>9631000</v>
      </c>
      <c r="K43" s="16">
        <f t="shared" si="3"/>
        <v>0.8797040555352575</v>
      </c>
    </row>
    <row r="44" spans="1:11" ht="15">
      <c r="A44">
        <v>9331358</v>
      </c>
      <c r="B44" t="s">
        <v>55</v>
      </c>
      <c r="C44">
        <v>15259</v>
      </c>
      <c r="D44">
        <v>7457</v>
      </c>
      <c r="E44">
        <v>6270</v>
      </c>
      <c r="H44" s="13">
        <f t="shared" si="0"/>
        <v>15259000</v>
      </c>
      <c r="I44" s="13">
        <f t="shared" si="1"/>
        <v>7457000</v>
      </c>
      <c r="J44" s="13">
        <f t="shared" si="2"/>
        <v>6270000</v>
      </c>
      <c r="K44" s="16">
        <f t="shared" si="3"/>
        <v>0.8408207053774976</v>
      </c>
    </row>
    <row r="45" spans="1:11" ht="15">
      <c r="A45">
        <v>9221330</v>
      </c>
      <c r="B45" t="s">
        <v>55</v>
      </c>
      <c r="C45">
        <v>2357</v>
      </c>
      <c r="D45">
        <v>1184</v>
      </c>
      <c r="E45">
        <v>1020</v>
      </c>
      <c r="H45" s="13">
        <f t="shared" si="0"/>
        <v>2357000</v>
      </c>
      <c r="I45" s="13">
        <f t="shared" si="1"/>
        <v>1184000</v>
      </c>
      <c r="J45" s="13">
        <f t="shared" si="2"/>
        <v>1020000</v>
      </c>
      <c r="K45" s="16">
        <f t="shared" si="3"/>
        <v>0.8614864864864865</v>
      </c>
    </row>
    <row r="46" spans="1:11" ht="15">
      <c r="A46">
        <v>9108154</v>
      </c>
      <c r="B46" t="s">
        <v>55</v>
      </c>
      <c r="C46">
        <v>5045</v>
      </c>
      <c r="D46">
        <v>2600</v>
      </c>
      <c r="E46">
        <v>2398</v>
      </c>
      <c r="H46" s="13">
        <f t="shared" si="0"/>
        <v>5045000</v>
      </c>
      <c r="I46" s="13">
        <f t="shared" si="1"/>
        <v>2600000</v>
      </c>
      <c r="J46" s="13">
        <f t="shared" si="2"/>
        <v>2398000</v>
      </c>
      <c r="K46" s="16">
        <f t="shared" si="3"/>
        <v>0.9223076923076923</v>
      </c>
    </row>
    <row r="47" spans="1:11" ht="15">
      <c r="A47">
        <v>2127048</v>
      </c>
      <c r="B47" t="s">
        <v>55</v>
      </c>
      <c r="C47">
        <v>7487</v>
      </c>
      <c r="D47">
        <v>3029</v>
      </c>
      <c r="E47">
        <v>2691</v>
      </c>
      <c r="H47" s="13">
        <f t="shared" si="0"/>
        <v>7487000</v>
      </c>
      <c r="I47" s="13">
        <f t="shared" si="1"/>
        <v>3029000</v>
      </c>
      <c r="J47" s="13">
        <f t="shared" si="2"/>
        <v>2691000</v>
      </c>
      <c r="K47" s="16">
        <f t="shared" si="3"/>
        <v>0.8884120171673819</v>
      </c>
    </row>
    <row r="48" spans="1:11" ht="15">
      <c r="A48">
        <v>6837097</v>
      </c>
      <c r="B48" t="s">
        <v>55</v>
      </c>
      <c r="C48">
        <v>2923</v>
      </c>
      <c r="D48">
        <v>1363</v>
      </c>
      <c r="E48">
        <v>1264</v>
      </c>
      <c r="H48" s="13">
        <f t="shared" si="0"/>
        <v>2923000</v>
      </c>
      <c r="I48" s="13">
        <f t="shared" si="1"/>
        <v>1363000</v>
      </c>
      <c r="J48" s="13">
        <f t="shared" si="2"/>
        <v>1264000</v>
      </c>
      <c r="K48" s="16">
        <f t="shared" si="3"/>
        <v>0.9273661041819515</v>
      </c>
    </row>
    <row r="49" spans="1:11" ht="15">
      <c r="A49">
        <v>5951255</v>
      </c>
      <c r="B49" t="s">
        <v>55</v>
      </c>
      <c r="C49">
        <v>10078</v>
      </c>
      <c r="D49">
        <v>4865</v>
      </c>
      <c r="E49">
        <v>4375</v>
      </c>
      <c r="H49" s="13">
        <f t="shared" si="0"/>
        <v>10078000</v>
      </c>
      <c r="I49" s="13">
        <f t="shared" si="1"/>
        <v>4865000</v>
      </c>
      <c r="J49" s="13">
        <f t="shared" si="2"/>
        <v>4375000</v>
      </c>
      <c r="K49" s="16">
        <f t="shared" si="3"/>
        <v>0.8992805755395683</v>
      </c>
    </row>
    <row r="50" spans="1:11" ht="15">
      <c r="A50">
        <v>8024068</v>
      </c>
      <c r="B50" t="s">
        <v>50</v>
      </c>
      <c r="C50">
        <v>2422.176</v>
      </c>
      <c r="D50">
        <v>1940</v>
      </c>
      <c r="E50">
        <v>1224</v>
      </c>
      <c r="H50" s="13">
        <f t="shared" si="0"/>
        <v>2422176</v>
      </c>
      <c r="I50" s="13">
        <f t="shared" si="1"/>
        <v>1940000</v>
      </c>
      <c r="J50" s="13">
        <f t="shared" si="2"/>
        <v>1224000</v>
      </c>
      <c r="K50" s="16">
        <f t="shared" si="3"/>
        <v>0.6309278350515464</v>
      </c>
    </row>
    <row r="51" spans="1:11" ht="15">
      <c r="A51">
        <v>4992062</v>
      </c>
      <c r="B51" t="s">
        <v>51</v>
      </c>
      <c r="C51">
        <v>3811.186</v>
      </c>
      <c r="D51">
        <v>2098.119</v>
      </c>
      <c r="E51">
        <v>1346</v>
      </c>
      <c r="H51" s="13">
        <f t="shared" si="0"/>
        <v>3811186</v>
      </c>
      <c r="I51" s="13">
        <f t="shared" si="1"/>
        <v>2098119</v>
      </c>
      <c r="J51" s="13">
        <f t="shared" si="2"/>
        <v>1346000</v>
      </c>
      <c r="K51" s="16">
        <f t="shared" si="3"/>
        <v>0.6415270058561978</v>
      </c>
    </row>
    <row r="52" spans="1:11" ht="15">
      <c r="A52">
        <v>5839760</v>
      </c>
      <c r="B52" t="s">
        <v>50</v>
      </c>
      <c r="C52">
        <v>2408.414</v>
      </c>
      <c r="D52">
        <v>2098.414</v>
      </c>
      <c r="E52">
        <v>31.28</v>
      </c>
      <c r="H52" s="13">
        <f t="shared" si="0"/>
        <v>2408414</v>
      </c>
      <c r="I52" s="13">
        <f t="shared" si="1"/>
        <v>2098414</v>
      </c>
      <c r="J52" s="13">
        <f t="shared" si="2"/>
        <v>31280</v>
      </c>
      <c r="K52" s="16">
        <f t="shared" si="3"/>
        <v>0.014906496048920756</v>
      </c>
    </row>
    <row r="53" spans="1:11" ht="15">
      <c r="A53">
        <v>4708656</v>
      </c>
      <c r="B53" t="s">
        <v>47</v>
      </c>
      <c r="C53">
        <v>1708.608</v>
      </c>
      <c r="D53">
        <v>1130.131</v>
      </c>
      <c r="E53">
        <v>596</v>
      </c>
      <c r="H53" s="13">
        <f t="shared" si="0"/>
        <v>1708608</v>
      </c>
      <c r="I53" s="13">
        <f t="shared" si="1"/>
        <v>1130131</v>
      </c>
      <c r="J53" s="13">
        <f t="shared" si="2"/>
        <v>596000</v>
      </c>
      <c r="K53" s="16">
        <f t="shared" si="3"/>
        <v>0.5273724904457979</v>
      </c>
    </row>
    <row r="54" spans="1:11" ht="15">
      <c r="A54">
        <v>1818707</v>
      </c>
      <c r="B54" t="s">
        <v>47</v>
      </c>
      <c r="C54">
        <v>2484</v>
      </c>
      <c r="D54">
        <v>1580</v>
      </c>
      <c r="E54">
        <v>1053</v>
      </c>
      <c r="H54" s="13">
        <f t="shared" si="0"/>
        <v>2484000</v>
      </c>
      <c r="I54" s="13">
        <f t="shared" si="1"/>
        <v>1580000</v>
      </c>
      <c r="J54" s="13">
        <f t="shared" si="2"/>
        <v>1053000</v>
      </c>
      <c r="K54" s="16">
        <f t="shared" si="3"/>
        <v>0.6664556962025316</v>
      </c>
    </row>
    <row r="55" spans="1:11" ht="15">
      <c r="A55">
        <v>5951749</v>
      </c>
      <c r="B55" t="s">
        <v>52</v>
      </c>
      <c r="C55">
        <v>25502.99</v>
      </c>
      <c r="D55">
        <v>3771.46</v>
      </c>
      <c r="E55">
        <v>3000</v>
      </c>
      <c r="H55" s="13">
        <f t="shared" si="0"/>
        <v>25502990</v>
      </c>
      <c r="I55" s="13">
        <f t="shared" si="1"/>
        <v>3771460</v>
      </c>
      <c r="J55" s="13">
        <f t="shared" si="2"/>
        <v>3000000</v>
      </c>
      <c r="K55" s="16">
        <f t="shared" si="3"/>
        <v>0.7954479167219061</v>
      </c>
    </row>
    <row r="56" spans="1:11" ht="15">
      <c r="A56">
        <v>7666245</v>
      </c>
      <c r="B56" t="s">
        <v>47</v>
      </c>
      <c r="C56">
        <v>1687.37</v>
      </c>
      <c r="D56">
        <v>874</v>
      </c>
      <c r="E56">
        <v>447</v>
      </c>
      <c r="H56" s="13">
        <f t="shared" si="0"/>
        <v>1687370</v>
      </c>
      <c r="I56" s="13">
        <f t="shared" si="1"/>
        <v>874000</v>
      </c>
      <c r="J56" s="13">
        <f t="shared" si="2"/>
        <v>447000</v>
      </c>
      <c r="K56" s="16">
        <f t="shared" si="3"/>
        <v>0.511441647597254</v>
      </c>
    </row>
    <row r="57" spans="1:11" ht="15">
      <c r="A57">
        <v>4566973</v>
      </c>
      <c r="B57" t="s">
        <v>53</v>
      </c>
      <c r="C57">
        <v>2161</v>
      </c>
      <c r="D57">
        <v>1515</v>
      </c>
      <c r="E57">
        <v>969</v>
      </c>
      <c r="H57" s="13">
        <f t="shared" si="0"/>
        <v>2161000</v>
      </c>
      <c r="I57" s="13">
        <f t="shared" si="1"/>
        <v>1515000</v>
      </c>
      <c r="J57" s="13">
        <f t="shared" si="2"/>
        <v>969000</v>
      </c>
      <c r="K57" s="16">
        <f t="shared" si="3"/>
        <v>0.6396039603960396</v>
      </c>
    </row>
    <row r="58" spans="1:11" ht="15">
      <c r="A58">
        <v>9492158</v>
      </c>
      <c r="B58" t="s">
        <v>47</v>
      </c>
      <c r="C58">
        <v>1155.6</v>
      </c>
      <c r="D58">
        <v>955.6</v>
      </c>
      <c r="E58">
        <v>502</v>
      </c>
      <c r="H58" s="13">
        <f t="shared" si="0"/>
        <v>1155600</v>
      </c>
      <c r="I58" s="13">
        <f t="shared" si="1"/>
        <v>955600</v>
      </c>
      <c r="J58" s="13">
        <f t="shared" si="2"/>
        <v>502000</v>
      </c>
      <c r="K58" s="16">
        <f t="shared" si="3"/>
        <v>0.5253244035161155</v>
      </c>
    </row>
    <row r="59" spans="1:11" ht="15">
      <c r="A59">
        <v>4652496</v>
      </c>
      <c r="B59" t="s">
        <v>51</v>
      </c>
      <c r="C59">
        <v>1591</v>
      </c>
      <c r="D59">
        <v>1475</v>
      </c>
      <c r="E59">
        <v>1078</v>
      </c>
      <c r="H59" s="13">
        <f t="shared" si="0"/>
        <v>1591000</v>
      </c>
      <c r="I59" s="13">
        <f t="shared" si="1"/>
        <v>1475000</v>
      </c>
      <c r="J59" s="13">
        <f t="shared" si="2"/>
        <v>1078000</v>
      </c>
      <c r="K59" s="16">
        <f t="shared" si="3"/>
        <v>0.7308474576271187</v>
      </c>
    </row>
    <row r="60" spans="1:11" ht="15">
      <c r="A60">
        <v>9882157</v>
      </c>
      <c r="B60" t="s">
        <v>56</v>
      </c>
      <c r="C60">
        <v>1468.5</v>
      </c>
      <c r="D60">
        <v>1418</v>
      </c>
      <c r="E60">
        <v>0</v>
      </c>
      <c r="H60" s="13">
        <f t="shared" si="0"/>
        <v>1468500</v>
      </c>
      <c r="I60" s="13">
        <f t="shared" si="1"/>
        <v>1418000</v>
      </c>
      <c r="J60" s="13">
        <f t="shared" si="2"/>
        <v>0</v>
      </c>
      <c r="K60" s="16">
        <f t="shared" si="3"/>
        <v>0</v>
      </c>
    </row>
    <row r="61" spans="1:11" ht="15">
      <c r="A61">
        <v>4336897</v>
      </c>
      <c r="B61" t="s">
        <v>52</v>
      </c>
      <c r="C61">
        <v>20430</v>
      </c>
      <c r="D61">
        <v>4400</v>
      </c>
      <c r="E61">
        <v>3240</v>
      </c>
      <c r="H61" s="13">
        <f t="shared" si="0"/>
        <v>20430000</v>
      </c>
      <c r="I61" s="13">
        <f t="shared" si="1"/>
        <v>4400000</v>
      </c>
      <c r="J61" s="13">
        <f t="shared" si="2"/>
        <v>3240000</v>
      </c>
      <c r="K61" s="16">
        <f t="shared" si="3"/>
        <v>0.7363636363636363</v>
      </c>
    </row>
    <row r="62" spans="1:11" ht="15">
      <c r="A62">
        <v>4574664</v>
      </c>
      <c r="B62" t="s">
        <v>52</v>
      </c>
      <c r="C62">
        <v>16236.37</v>
      </c>
      <c r="D62">
        <v>6815</v>
      </c>
      <c r="E62">
        <v>4423</v>
      </c>
      <c r="H62" s="13">
        <f t="shared" si="0"/>
        <v>16236370</v>
      </c>
      <c r="I62" s="13">
        <f t="shared" si="1"/>
        <v>6815000</v>
      </c>
      <c r="J62" s="13">
        <f t="shared" si="2"/>
        <v>4423000</v>
      </c>
      <c r="K62" s="16">
        <f t="shared" si="3"/>
        <v>0.6490095377842994</v>
      </c>
    </row>
    <row r="63" spans="1:11" ht="15">
      <c r="A63">
        <v>7923241</v>
      </c>
      <c r="B63" t="s">
        <v>47</v>
      </c>
      <c r="C63">
        <v>599</v>
      </c>
      <c r="D63">
        <v>559</v>
      </c>
      <c r="E63">
        <v>155</v>
      </c>
      <c r="H63" s="13">
        <f t="shared" si="0"/>
        <v>599000</v>
      </c>
      <c r="I63" s="13">
        <f t="shared" si="1"/>
        <v>559000</v>
      </c>
      <c r="J63" s="13">
        <f t="shared" si="2"/>
        <v>155000</v>
      </c>
      <c r="K63" s="16">
        <f t="shared" si="3"/>
        <v>0.2772808586762075</v>
      </c>
    </row>
    <row r="64" spans="1:11" ht="15">
      <c r="A64">
        <v>2770754</v>
      </c>
      <c r="B64" t="s">
        <v>57</v>
      </c>
      <c r="C64">
        <v>4515.762</v>
      </c>
      <c r="D64">
        <v>3879.755</v>
      </c>
      <c r="E64">
        <v>2830</v>
      </c>
      <c r="H64" s="13">
        <f t="shared" si="0"/>
        <v>4515762</v>
      </c>
      <c r="I64" s="13">
        <f t="shared" si="1"/>
        <v>3879755</v>
      </c>
      <c r="J64" s="13">
        <f t="shared" si="2"/>
        <v>2830000</v>
      </c>
      <c r="K64" s="16">
        <f t="shared" si="3"/>
        <v>0.7294275025098235</v>
      </c>
    </row>
    <row r="65" spans="1:11" ht="15">
      <c r="A65">
        <v>1745849</v>
      </c>
      <c r="B65" t="s">
        <v>53</v>
      </c>
      <c r="C65">
        <v>3605.251</v>
      </c>
      <c r="D65">
        <v>2285.251</v>
      </c>
      <c r="E65">
        <v>1393</v>
      </c>
      <c r="H65" s="13">
        <f t="shared" si="0"/>
        <v>3605251</v>
      </c>
      <c r="I65" s="13">
        <f t="shared" si="1"/>
        <v>2285251</v>
      </c>
      <c r="J65" s="13">
        <f t="shared" si="2"/>
        <v>1393000</v>
      </c>
      <c r="K65" s="16">
        <f t="shared" si="3"/>
        <v>0.6095610504054041</v>
      </c>
    </row>
    <row r="66" spans="1:11" ht="15">
      <c r="A66">
        <v>9397048</v>
      </c>
      <c r="B66" t="s">
        <v>47</v>
      </c>
      <c r="C66">
        <v>1951.5</v>
      </c>
      <c r="D66">
        <v>951</v>
      </c>
      <c r="E66">
        <v>293</v>
      </c>
      <c r="H66" s="13">
        <f t="shared" si="0"/>
        <v>1951500</v>
      </c>
      <c r="I66" s="13">
        <f t="shared" si="1"/>
        <v>951000</v>
      </c>
      <c r="J66" s="13">
        <f t="shared" si="2"/>
        <v>293000</v>
      </c>
      <c r="K66" s="16">
        <f t="shared" si="3"/>
        <v>0.30809674027339645</v>
      </c>
    </row>
    <row r="67" spans="1:11" ht="15">
      <c r="A67">
        <v>5852701</v>
      </c>
      <c r="B67" t="s">
        <v>53</v>
      </c>
      <c r="C67">
        <v>1756.112</v>
      </c>
      <c r="D67">
        <v>733.52</v>
      </c>
      <c r="E67">
        <v>446</v>
      </c>
      <c r="H67" s="13">
        <f aca="true" t="shared" si="4" ref="H67:H130">C67*1000</f>
        <v>1756112</v>
      </c>
      <c r="I67" s="13">
        <f aca="true" t="shared" si="5" ref="I67:I130">D67*1000</f>
        <v>733520</v>
      </c>
      <c r="J67" s="13">
        <f aca="true" t="shared" si="6" ref="J67:J130">E67*1000</f>
        <v>446000</v>
      </c>
      <c r="K67" s="16">
        <f aca="true" t="shared" si="7" ref="K67:K130">J67/I67</f>
        <v>0.6080270476605955</v>
      </c>
    </row>
    <row r="68" spans="1:11" ht="15">
      <c r="A68">
        <v>6095271</v>
      </c>
      <c r="B68" t="s">
        <v>48</v>
      </c>
      <c r="C68">
        <v>298.277</v>
      </c>
      <c r="D68">
        <v>259.296</v>
      </c>
      <c r="E68">
        <v>0</v>
      </c>
      <c r="H68" s="13">
        <f t="shared" si="4"/>
        <v>298277</v>
      </c>
      <c r="I68" s="13">
        <f t="shared" si="5"/>
        <v>259296</v>
      </c>
      <c r="J68" s="13">
        <f t="shared" si="6"/>
        <v>0</v>
      </c>
      <c r="K68" s="16">
        <f t="shared" si="7"/>
        <v>0</v>
      </c>
    </row>
    <row r="69" spans="1:11" ht="15">
      <c r="A69">
        <v>5002625</v>
      </c>
      <c r="B69" t="s">
        <v>58</v>
      </c>
      <c r="C69">
        <v>4020</v>
      </c>
      <c r="D69">
        <v>2848.5</v>
      </c>
      <c r="E69">
        <v>1980</v>
      </c>
      <c r="H69" s="13">
        <f t="shared" si="4"/>
        <v>4020000</v>
      </c>
      <c r="I69" s="13">
        <f t="shared" si="5"/>
        <v>2848500</v>
      </c>
      <c r="J69" s="13">
        <f t="shared" si="6"/>
        <v>1980000</v>
      </c>
      <c r="K69" s="16">
        <f t="shared" si="7"/>
        <v>0.6951026856240127</v>
      </c>
    </row>
    <row r="70" spans="1:11" ht="15">
      <c r="A70">
        <v>7118025</v>
      </c>
      <c r="B70" t="s">
        <v>58</v>
      </c>
      <c r="C70">
        <v>3999.05</v>
      </c>
      <c r="D70">
        <v>2757.55</v>
      </c>
      <c r="E70">
        <v>1425</v>
      </c>
      <c r="H70" s="13">
        <f t="shared" si="4"/>
        <v>3999050</v>
      </c>
      <c r="I70" s="13">
        <f t="shared" si="5"/>
        <v>2757550</v>
      </c>
      <c r="J70" s="13">
        <f t="shared" si="6"/>
        <v>1425000</v>
      </c>
      <c r="K70" s="16">
        <f t="shared" si="7"/>
        <v>0.516763068666026</v>
      </c>
    </row>
    <row r="71" spans="1:11" ht="15">
      <c r="A71">
        <v>9280386</v>
      </c>
      <c r="B71" t="s">
        <v>47</v>
      </c>
      <c r="C71">
        <v>790.6</v>
      </c>
      <c r="D71">
        <v>710.6</v>
      </c>
      <c r="E71">
        <v>451.6</v>
      </c>
      <c r="H71" s="13">
        <f t="shared" si="4"/>
        <v>790600</v>
      </c>
      <c r="I71" s="13">
        <f t="shared" si="5"/>
        <v>710600</v>
      </c>
      <c r="J71" s="13">
        <f t="shared" si="6"/>
        <v>451600</v>
      </c>
      <c r="K71" s="16">
        <f t="shared" si="7"/>
        <v>0.6355192794821278</v>
      </c>
    </row>
    <row r="72" spans="1:11" ht="15">
      <c r="A72">
        <v>8535980</v>
      </c>
      <c r="B72" t="s">
        <v>59</v>
      </c>
      <c r="C72">
        <v>2218.06</v>
      </c>
      <c r="D72">
        <v>1752.9</v>
      </c>
      <c r="E72">
        <v>825.5</v>
      </c>
      <c r="H72" s="13">
        <f t="shared" si="4"/>
        <v>2218060</v>
      </c>
      <c r="I72" s="13">
        <f t="shared" si="5"/>
        <v>1752900</v>
      </c>
      <c r="J72" s="13">
        <f t="shared" si="6"/>
        <v>825500</v>
      </c>
      <c r="K72" s="16">
        <f t="shared" si="7"/>
        <v>0.4709338809972046</v>
      </c>
    </row>
    <row r="73" spans="1:11" ht="15">
      <c r="A73">
        <v>7217795</v>
      </c>
      <c r="B73" t="s">
        <v>60</v>
      </c>
      <c r="C73">
        <v>2904</v>
      </c>
      <c r="D73">
        <v>1500</v>
      </c>
      <c r="E73">
        <v>0</v>
      </c>
      <c r="H73" s="13">
        <f t="shared" si="4"/>
        <v>2904000</v>
      </c>
      <c r="I73" s="13">
        <f t="shared" si="5"/>
        <v>1500000</v>
      </c>
      <c r="J73" s="13">
        <f t="shared" si="6"/>
        <v>0</v>
      </c>
      <c r="K73" s="16">
        <f t="shared" si="7"/>
        <v>0</v>
      </c>
    </row>
    <row r="74" spans="1:11" ht="15">
      <c r="A74">
        <v>6245452</v>
      </c>
      <c r="B74" t="s">
        <v>48</v>
      </c>
      <c r="C74">
        <v>4324.48</v>
      </c>
      <c r="D74">
        <v>1343.68</v>
      </c>
      <c r="E74">
        <v>689</v>
      </c>
      <c r="H74" s="13">
        <f t="shared" si="4"/>
        <v>4324480</v>
      </c>
      <c r="I74" s="13">
        <f t="shared" si="5"/>
        <v>1343680</v>
      </c>
      <c r="J74" s="13">
        <f t="shared" si="6"/>
        <v>689000</v>
      </c>
      <c r="K74" s="16">
        <f t="shared" si="7"/>
        <v>0.5127708978328174</v>
      </c>
    </row>
    <row r="75" spans="1:11" ht="15">
      <c r="A75">
        <v>9004092</v>
      </c>
      <c r="B75" t="s">
        <v>52</v>
      </c>
      <c r="C75">
        <v>21855</v>
      </c>
      <c r="D75">
        <v>4940</v>
      </c>
      <c r="E75">
        <v>3415</v>
      </c>
      <c r="H75" s="13">
        <f t="shared" si="4"/>
        <v>21855000</v>
      </c>
      <c r="I75" s="13">
        <f t="shared" si="5"/>
        <v>4940000</v>
      </c>
      <c r="J75" s="13">
        <f t="shared" si="6"/>
        <v>3415000</v>
      </c>
      <c r="K75" s="16">
        <f t="shared" si="7"/>
        <v>0.6912955465587044</v>
      </c>
    </row>
    <row r="76" spans="1:11" ht="15">
      <c r="A76">
        <v>4513203</v>
      </c>
      <c r="B76" t="s">
        <v>52</v>
      </c>
      <c r="C76">
        <v>25180.72</v>
      </c>
      <c r="D76">
        <v>4427.14</v>
      </c>
      <c r="E76">
        <v>2997</v>
      </c>
      <c r="H76" s="13">
        <f t="shared" si="4"/>
        <v>25180720</v>
      </c>
      <c r="I76" s="13">
        <f t="shared" si="5"/>
        <v>4427140</v>
      </c>
      <c r="J76" s="13">
        <f t="shared" si="6"/>
        <v>2997000</v>
      </c>
      <c r="K76" s="16">
        <f t="shared" si="7"/>
        <v>0.6769607466671486</v>
      </c>
    </row>
    <row r="77" spans="1:11" ht="15">
      <c r="A77">
        <v>6094085</v>
      </c>
      <c r="B77" t="s">
        <v>47</v>
      </c>
      <c r="C77">
        <v>649.5</v>
      </c>
      <c r="D77">
        <v>446.5</v>
      </c>
      <c r="E77">
        <v>334</v>
      </c>
      <c r="H77" s="13">
        <f t="shared" si="4"/>
        <v>649500</v>
      </c>
      <c r="I77" s="13">
        <f t="shared" si="5"/>
        <v>446500</v>
      </c>
      <c r="J77" s="13">
        <f t="shared" si="6"/>
        <v>334000</v>
      </c>
      <c r="K77" s="16">
        <f t="shared" si="7"/>
        <v>0.748040313549832</v>
      </c>
    </row>
    <row r="78" spans="1:11" ht="15">
      <c r="A78">
        <v>7598843</v>
      </c>
      <c r="B78" t="s">
        <v>52</v>
      </c>
      <c r="C78">
        <v>21470</v>
      </c>
      <c r="D78">
        <v>3550</v>
      </c>
      <c r="E78">
        <v>2750</v>
      </c>
      <c r="H78" s="13">
        <f t="shared" si="4"/>
        <v>21470000</v>
      </c>
      <c r="I78" s="13">
        <f t="shared" si="5"/>
        <v>3550000</v>
      </c>
      <c r="J78" s="13">
        <f t="shared" si="6"/>
        <v>2750000</v>
      </c>
      <c r="K78" s="16">
        <f t="shared" si="7"/>
        <v>0.7746478873239436</v>
      </c>
    </row>
    <row r="79" spans="1:11" ht="15">
      <c r="A79">
        <v>5419883</v>
      </c>
      <c r="B79" t="s">
        <v>61</v>
      </c>
      <c r="C79">
        <v>1050</v>
      </c>
      <c r="D79">
        <v>550</v>
      </c>
      <c r="E79">
        <v>140</v>
      </c>
      <c r="H79" s="13">
        <f t="shared" si="4"/>
        <v>1050000</v>
      </c>
      <c r="I79" s="13">
        <f t="shared" si="5"/>
        <v>550000</v>
      </c>
      <c r="J79" s="13">
        <f t="shared" si="6"/>
        <v>140000</v>
      </c>
      <c r="K79" s="16">
        <f t="shared" si="7"/>
        <v>0.2545454545454545</v>
      </c>
    </row>
    <row r="80" spans="1:11" ht="15">
      <c r="A80">
        <v>6770385</v>
      </c>
      <c r="B80" t="s">
        <v>52</v>
      </c>
      <c r="C80">
        <v>11996</v>
      </c>
      <c r="D80">
        <v>5530</v>
      </c>
      <c r="E80">
        <v>760</v>
      </c>
      <c r="H80" s="13">
        <f t="shared" si="4"/>
        <v>11996000</v>
      </c>
      <c r="I80" s="13">
        <f t="shared" si="5"/>
        <v>5530000</v>
      </c>
      <c r="J80" s="13">
        <f t="shared" si="6"/>
        <v>760000</v>
      </c>
      <c r="K80" s="16">
        <f t="shared" si="7"/>
        <v>0.13743218806509946</v>
      </c>
    </row>
    <row r="81" spans="1:11" ht="15">
      <c r="A81">
        <v>1451339</v>
      </c>
      <c r="B81" t="s">
        <v>47</v>
      </c>
      <c r="C81">
        <v>700</v>
      </c>
      <c r="D81">
        <v>260</v>
      </c>
      <c r="E81">
        <v>105</v>
      </c>
      <c r="H81" s="13">
        <f t="shared" si="4"/>
        <v>700000</v>
      </c>
      <c r="I81" s="13">
        <f t="shared" si="5"/>
        <v>260000</v>
      </c>
      <c r="J81" s="13">
        <f t="shared" si="6"/>
        <v>105000</v>
      </c>
      <c r="K81" s="16">
        <f t="shared" si="7"/>
        <v>0.40384615384615385</v>
      </c>
    </row>
    <row r="82" spans="1:11" ht="15">
      <c r="A82">
        <v>4743378</v>
      </c>
      <c r="B82" t="s">
        <v>52</v>
      </c>
      <c r="C82">
        <v>8430.5</v>
      </c>
      <c r="D82">
        <v>3184.5</v>
      </c>
      <c r="E82">
        <v>2151</v>
      </c>
      <c r="H82" s="13">
        <f t="shared" si="4"/>
        <v>8430500</v>
      </c>
      <c r="I82" s="13">
        <f t="shared" si="5"/>
        <v>3184500</v>
      </c>
      <c r="J82" s="13">
        <f t="shared" si="6"/>
        <v>2151000</v>
      </c>
      <c r="K82" s="16">
        <f t="shared" si="7"/>
        <v>0.6754592557701365</v>
      </c>
    </row>
    <row r="83" spans="1:11" ht="15">
      <c r="A83">
        <v>3441974</v>
      </c>
      <c r="B83" t="s">
        <v>47</v>
      </c>
      <c r="C83">
        <v>509.2</v>
      </c>
      <c r="D83">
        <v>340</v>
      </c>
      <c r="E83">
        <v>244</v>
      </c>
      <c r="H83" s="13">
        <f t="shared" si="4"/>
        <v>509200</v>
      </c>
      <c r="I83" s="13">
        <f t="shared" si="5"/>
        <v>340000</v>
      </c>
      <c r="J83" s="13">
        <f t="shared" si="6"/>
        <v>244000</v>
      </c>
      <c r="K83" s="16">
        <f t="shared" si="7"/>
        <v>0.7176470588235294</v>
      </c>
    </row>
    <row r="84" spans="1:11" ht="15">
      <c r="A84">
        <v>4039914</v>
      </c>
      <c r="B84" t="s">
        <v>62</v>
      </c>
      <c r="C84">
        <v>53725</v>
      </c>
      <c r="D84">
        <v>9100</v>
      </c>
      <c r="E84">
        <v>4550</v>
      </c>
      <c r="H84" s="13">
        <f t="shared" si="4"/>
        <v>53725000</v>
      </c>
      <c r="I84" s="13">
        <f t="shared" si="5"/>
        <v>9100000</v>
      </c>
      <c r="J84" s="13">
        <f t="shared" si="6"/>
        <v>4550000</v>
      </c>
      <c r="K84" s="16">
        <f t="shared" si="7"/>
        <v>0.5</v>
      </c>
    </row>
    <row r="85" spans="1:11" ht="15">
      <c r="A85">
        <v>7519167</v>
      </c>
      <c r="B85" t="s">
        <v>63</v>
      </c>
      <c r="C85">
        <v>23394</v>
      </c>
      <c r="D85">
        <v>3500</v>
      </c>
      <c r="E85">
        <v>2214</v>
      </c>
      <c r="H85" s="13">
        <f t="shared" si="4"/>
        <v>23394000</v>
      </c>
      <c r="I85" s="13">
        <f t="shared" si="5"/>
        <v>3500000</v>
      </c>
      <c r="J85" s="13">
        <f t="shared" si="6"/>
        <v>2214000</v>
      </c>
      <c r="K85" s="16">
        <f t="shared" si="7"/>
        <v>0.6325714285714286</v>
      </c>
    </row>
    <row r="86" spans="1:11" ht="15">
      <c r="A86">
        <v>7676136</v>
      </c>
      <c r="B86" t="s">
        <v>58</v>
      </c>
      <c r="C86">
        <v>1411</v>
      </c>
      <c r="D86">
        <v>1199</v>
      </c>
      <c r="E86">
        <v>989</v>
      </c>
      <c r="H86" s="13">
        <f t="shared" si="4"/>
        <v>1411000</v>
      </c>
      <c r="I86" s="13">
        <f t="shared" si="5"/>
        <v>1199000</v>
      </c>
      <c r="J86" s="13">
        <f t="shared" si="6"/>
        <v>989000</v>
      </c>
      <c r="K86" s="16">
        <f t="shared" si="7"/>
        <v>0.8248540450375312</v>
      </c>
    </row>
    <row r="87" spans="1:11" ht="15">
      <c r="A87">
        <v>4434081</v>
      </c>
      <c r="B87" t="s">
        <v>46</v>
      </c>
      <c r="C87">
        <v>7007</v>
      </c>
      <c r="D87">
        <v>2300</v>
      </c>
      <c r="E87">
        <v>2048</v>
      </c>
      <c r="H87" s="13">
        <f t="shared" si="4"/>
        <v>7007000</v>
      </c>
      <c r="I87" s="13">
        <f t="shared" si="5"/>
        <v>2300000</v>
      </c>
      <c r="J87" s="13">
        <f t="shared" si="6"/>
        <v>2048000</v>
      </c>
      <c r="K87" s="16">
        <f t="shared" si="7"/>
        <v>0.8904347826086957</v>
      </c>
    </row>
    <row r="88" spans="1:11" ht="15">
      <c r="A88">
        <v>5684539</v>
      </c>
      <c r="B88" t="s">
        <v>51</v>
      </c>
      <c r="C88">
        <v>1837.648</v>
      </c>
      <c r="D88">
        <v>1827.648</v>
      </c>
      <c r="E88">
        <v>1242</v>
      </c>
      <c r="H88" s="13">
        <f t="shared" si="4"/>
        <v>1837648</v>
      </c>
      <c r="I88" s="13">
        <f t="shared" si="5"/>
        <v>1827648</v>
      </c>
      <c r="J88" s="13">
        <f t="shared" si="6"/>
        <v>1242000</v>
      </c>
      <c r="K88" s="16">
        <f t="shared" si="7"/>
        <v>0.6795619287740309</v>
      </c>
    </row>
    <row r="89" spans="1:11" ht="15">
      <c r="A89">
        <v>2249180</v>
      </c>
      <c r="B89" t="s">
        <v>47</v>
      </c>
      <c r="C89">
        <v>1906.776</v>
      </c>
      <c r="D89">
        <v>1886.776</v>
      </c>
      <c r="E89">
        <v>919</v>
      </c>
      <c r="H89" s="13">
        <f t="shared" si="4"/>
        <v>1906776</v>
      </c>
      <c r="I89" s="13">
        <f t="shared" si="5"/>
        <v>1886776</v>
      </c>
      <c r="J89" s="13">
        <f t="shared" si="6"/>
        <v>919000</v>
      </c>
      <c r="K89" s="16">
        <f t="shared" si="7"/>
        <v>0.48707424728743637</v>
      </c>
    </row>
    <row r="90" spans="1:11" ht="15">
      <c r="A90">
        <v>3208328</v>
      </c>
      <c r="B90" t="s">
        <v>56</v>
      </c>
      <c r="C90">
        <v>2784.488</v>
      </c>
      <c r="D90">
        <v>2776.488</v>
      </c>
      <c r="E90">
        <v>1777</v>
      </c>
      <c r="H90" s="13">
        <f t="shared" si="4"/>
        <v>2784488</v>
      </c>
      <c r="I90" s="13">
        <f t="shared" si="5"/>
        <v>2776488</v>
      </c>
      <c r="J90" s="13">
        <f t="shared" si="6"/>
        <v>1777000</v>
      </c>
      <c r="K90" s="16">
        <f t="shared" si="7"/>
        <v>0.6400171727736622</v>
      </c>
    </row>
    <row r="91" spans="1:11" ht="15">
      <c r="A91">
        <v>8996059</v>
      </c>
      <c r="B91" t="s">
        <v>61</v>
      </c>
      <c r="C91">
        <v>10850</v>
      </c>
      <c r="D91">
        <v>5000</v>
      </c>
      <c r="E91">
        <v>1824</v>
      </c>
      <c r="H91" s="13">
        <f t="shared" si="4"/>
        <v>10850000</v>
      </c>
      <c r="I91" s="13">
        <f t="shared" si="5"/>
        <v>5000000</v>
      </c>
      <c r="J91" s="13">
        <f t="shared" si="6"/>
        <v>1824000</v>
      </c>
      <c r="K91" s="16">
        <f t="shared" si="7"/>
        <v>0.3648</v>
      </c>
    </row>
    <row r="92" spans="1:11" ht="15">
      <c r="A92">
        <v>7282618</v>
      </c>
      <c r="B92" t="s">
        <v>46</v>
      </c>
      <c r="C92">
        <v>6175.304</v>
      </c>
      <c r="D92">
        <v>1623.46</v>
      </c>
      <c r="E92">
        <v>920</v>
      </c>
      <c r="H92" s="13">
        <f t="shared" si="4"/>
        <v>6175304</v>
      </c>
      <c r="I92" s="13">
        <f t="shared" si="5"/>
        <v>1623460</v>
      </c>
      <c r="J92" s="13">
        <f t="shared" si="6"/>
        <v>920000</v>
      </c>
      <c r="K92" s="16">
        <f t="shared" si="7"/>
        <v>0.5666908947556454</v>
      </c>
    </row>
    <row r="93" spans="1:11" ht="15">
      <c r="A93">
        <v>6582375</v>
      </c>
      <c r="B93" t="s">
        <v>54</v>
      </c>
      <c r="C93">
        <v>3421.295</v>
      </c>
      <c r="D93">
        <v>3273.108</v>
      </c>
      <c r="E93">
        <v>920</v>
      </c>
      <c r="H93" s="13">
        <f t="shared" si="4"/>
        <v>3421295</v>
      </c>
      <c r="I93" s="13">
        <f t="shared" si="5"/>
        <v>3273108</v>
      </c>
      <c r="J93" s="13">
        <f t="shared" si="6"/>
        <v>920000</v>
      </c>
      <c r="K93" s="16">
        <f t="shared" si="7"/>
        <v>0.2810784123224776</v>
      </c>
    </row>
    <row r="94" spans="1:11" ht="15">
      <c r="A94">
        <v>6897466</v>
      </c>
      <c r="B94" t="s">
        <v>64</v>
      </c>
      <c r="C94">
        <v>5869.176</v>
      </c>
      <c r="D94">
        <v>2313.467</v>
      </c>
      <c r="E94">
        <v>0</v>
      </c>
      <c r="H94" s="13">
        <f t="shared" si="4"/>
        <v>5869176</v>
      </c>
      <c r="I94" s="13">
        <f t="shared" si="5"/>
        <v>2313467</v>
      </c>
      <c r="J94" s="13">
        <f t="shared" si="6"/>
        <v>0</v>
      </c>
      <c r="K94" s="16">
        <f t="shared" si="7"/>
        <v>0</v>
      </c>
    </row>
    <row r="95" spans="1:11" ht="15">
      <c r="A95">
        <v>7129878</v>
      </c>
      <c r="B95" t="s">
        <v>51</v>
      </c>
      <c r="C95">
        <v>3167.5</v>
      </c>
      <c r="D95">
        <v>2413.3</v>
      </c>
      <c r="E95">
        <v>2347</v>
      </c>
      <c r="H95" s="13">
        <f t="shared" si="4"/>
        <v>3167500</v>
      </c>
      <c r="I95" s="13">
        <f t="shared" si="5"/>
        <v>2413300</v>
      </c>
      <c r="J95" s="13">
        <f t="shared" si="6"/>
        <v>2347000</v>
      </c>
      <c r="K95" s="16">
        <f t="shared" si="7"/>
        <v>0.9725272448514483</v>
      </c>
    </row>
    <row r="96" spans="1:11" ht="15">
      <c r="A96">
        <v>5184987</v>
      </c>
      <c r="B96" t="s">
        <v>51</v>
      </c>
      <c r="C96">
        <v>5491.5</v>
      </c>
      <c r="D96">
        <v>3804.1</v>
      </c>
      <c r="E96">
        <v>3031</v>
      </c>
      <c r="H96" s="13">
        <f t="shared" si="4"/>
        <v>5491500</v>
      </c>
      <c r="I96" s="13">
        <f t="shared" si="5"/>
        <v>3804100</v>
      </c>
      <c r="J96" s="13">
        <f t="shared" si="6"/>
        <v>3031000</v>
      </c>
      <c r="K96" s="16">
        <f t="shared" si="7"/>
        <v>0.7967719039983177</v>
      </c>
    </row>
    <row r="97" spans="1:11" ht="15">
      <c r="A97">
        <v>7341586</v>
      </c>
      <c r="B97" t="s">
        <v>51</v>
      </c>
      <c r="C97">
        <v>4105.4</v>
      </c>
      <c r="D97">
        <v>3085</v>
      </c>
      <c r="E97">
        <v>2560</v>
      </c>
      <c r="H97" s="13">
        <f t="shared" si="4"/>
        <v>4105399.9999999995</v>
      </c>
      <c r="I97" s="13">
        <f t="shared" si="5"/>
        <v>3085000</v>
      </c>
      <c r="J97" s="13">
        <f t="shared" si="6"/>
        <v>2560000</v>
      </c>
      <c r="K97" s="16">
        <f t="shared" si="7"/>
        <v>0.8298217179902755</v>
      </c>
    </row>
    <row r="98" spans="1:11" ht="15">
      <c r="A98">
        <v>3169124</v>
      </c>
      <c r="B98" t="s">
        <v>65</v>
      </c>
      <c r="C98">
        <v>12105.9</v>
      </c>
      <c r="D98">
        <v>8684.9</v>
      </c>
      <c r="E98">
        <v>6342</v>
      </c>
      <c r="H98" s="13">
        <f t="shared" si="4"/>
        <v>12105900</v>
      </c>
      <c r="I98" s="13">
        <f t="shared" si="5"/>
        <v>8684900</v>
      </c>
      <c r="J98" s="13">
        <f t="shared" si="6"/>
        <v>6342000</v>
      </c>
      <c r="K98" s="16">
        <f t="shared" si="7"/>
        <v>0.7302329330216814</v>
      </c>
    </row>
    <row r="99" spans="1:11" ht="15">
      <c r="A99">
        <v>9199909</v>
      </c>
      <c r="B99" t="s">
        <v>65</v>
      </c>
      <c r="C99">
        <v>4212.9</v>
      </c>
      <c r="D99">
        <v>3149.8</v>
      </c>
      <c r="E99">
        <v>2676</v>
      </c>
      <c r="H99" s="13">
        <f t="shared" si="4"/>
        <v>4212900</v>
      </c>
      <c r="I99" s="13">
        <f t="shared" si="5"/>
        <v>3149800</v>
      </c>
      <c r="J99" s="13">
        <f t="shared" si="6"/>
        <v>2676000</v>
      </c>
      <c r="K99" s="16">
        <f t="shared" si="7"/>
        <v>0.8495777509683154</v>
      </c>
    </row>
    <row r="100" spans="1:11" ht="15">
      <c r="A100">
        <v>1799976</v>
      </c>
      <c r="B100" t="s">
        <v>51</v>
      </c>
      <c r="C100">
        <v>4044.6</v>
      </c>
      <c r="D100">
        <v>2964</v>
      </c>
      <c r="E100">
        <v>2330</v>
      </c>
      <c r="H100" s="13">
        <f t="shared" si="4"/>
        <v>4044600</v>
      </c>
      <c r="I100" s="13">
        <f t="shared" si="5"/>
        <v>2964000</v>
      </c>
      <c r="J100" s="13">
        <f t="shared" si="6"/>
        <v>2330000</v>
      </c>
      <c r="K100" s="16">
        <f t="shared" si="7"/>
        <v>0.7860998650472335</v>
      </c>
    </row>
    <row r="101" spans="1:11" ht="15">
      <c r="A101">
        <v>2888527</v>
      </c>
      <c r="B101" t="s">
        <v>47</v>
      </c>
      <c r="C101">
        <v>4234.708</v>
      </c>
      <c r="D101">
        <v>3424.5</v>
      </c>
      <c r="E101">
        <v>2475</v>
      </c>
      <c r="H101" s="13">
        <f t="shared" si="4"/>
        <v>4234708</v>
      </c>
      <c r="I101" s="13">
        <f t="shared" si="5"/>
        <v>3424500</v>
      </c>
      <c r="J101" s="13">
        <f t="shared" si="6"/>
        <v>2475000</v>
      </c>
      <c r="K101" s="16">
        <f t="shared" si="7"/>
        <v>0.7227332457293035</v>
      </c>
    </row>
    <row r="102" spans="1:11" ht="15">
      <c r="A102">
        <v>9167638</v>
      </c>
      <c r="B102" t="s">
        <v>47</v>
      </c>
      <c r="C102">
        <v>384.836</v>
      </c>
      <c r="D102">
        <v>373.836</v>
      </c>
      <c r="E102">
        <v>233</v>
      </c>
      <c r="H102" s="13">
        <f t="shared" si="4"/>
        <v>384836</v>
      </c>
      <c r="I102" s="13">
        <f t="shared" si="5"/>
        <v>373836</v>
      </c>
      <c r="J102" s="13">
        <f t="shared" si="6"/>
        <v>233000</v>
      </c>
      <c r="K102" s="16">
        <f t="shared" si="7"/>
        <v>0.623267957072085</v>
      </c>
    </row>
    <row r="103" spans="1:11" ht="15">
      <c r="A103">
        <v>1334269</v>
      </c>
      <c r="B103" t="s">
        <v>50</v>
      </c>
      <c r="C103">
        <v>318.693</v>
      </c>
      <c r="D103">
        <v>316.473</v>
      </c>
      <c r="E103">
        <v>183</v>
      </c>
      <c r="H103" s="13">
        <f t="shared" si="4"/>
        <v>318693</v>
      </c>
      <c r="I103" s="13">
        <f t="shared" si="5"/>
        <v>316473</v>
      </c>
      <c r="J103" s="13">
        <f t="shared" si="6"/>
        <v>183000</v>
      </c>
      <c r="K103" s="16">
        <f t="shared" si="7"/>
        <v>0.5782483813785062</v>
      </c>
    </row>
    <row r="104" spans="1:11" ht="15">
      <c r="A104">
        <v>2519377</v>
      </c>
      <c r="B104" t="s">
        <v>47</v>
      </c>
      <c r="C104">
        <v>786.471</v>
      </c>
      <c r="D104">
        <v>781.291</v>
      </c>
      <c r="E104">
        <v>612</v>
      </c>
      <c r="H104" s="13">
        <f t="shared" si="4"/>
        <v>786471</v>
      </c>
      <c r="I104" s="13">
        <f t="shared" si="5"/>
        <v>781291</v>
      </c>
      <c r="J104" s="13">
        <f t="shared" si="6"/>
        <v>612000</v>
      </c>
      <c r="K104" s="16">
        <f t="shared" si="7"/>
        <v>0.783318891424578</v>
      </c>
    </row>
    <row r="105" spans="1:11" ht="15">
      <c r="A105">
        <v>4123215</v>
      </c>
      <c r="B105" t="s">
        <v>48</v>
      </c>
      <c r="C105">
        <v>2878.157</v>
      </c>
      <c r="D105">
        <v>2729.657</v>
      </c>
      <c r="E105">
        <v>1598</v>
      </c>
      <c r="H105" s="13">
        <f t="shared" si="4"/>
        <v>2878157</v>
      </c>
      <c r="I105" s="13">
        <f t="shared" si="5"/>
        <v>2729657</v>
      </c>
      <c r="J105" s="13">
        <f t="shared" si="6"/>
        <v>1598000</v>
      </c>
      <c r="K105" s="16">
        <f t="shared" si="7"/>
        <v>0.585421538310491</v>
      </c>
    </row>
    <row r="106" spans="1:11" ht="15">
      <c r="A106">
        <v>6409485</v>
      </c>
      <c r="B106" t="s">
        <v>66</v>
      </c>
      <c r="C106">
        <v>2299.656</v>
      </c>
      <c r="D106">
        <v>1622.366</v>
      </c>
      <c r="E106">
        <v>918</v>
      </c>
      <c r="H106" s="13">
        <f t="shared" si="4"/>
        <v>2299656</v>
      </c>
      <c r="I106" s="13">
        <f t="shared" si="5"/>
        <v>1622366</v>
      </c>
      <c r="J106" s="13">
        <f t="shared" si="6"/>
        <v>918000</v>
      </c>
      <c r="K106" s="16">
        <f t="shared" si="7"/>
        <v>0.5658402604591073</v>
      </c>
    </row>
    <row r="107" spans="1:11" ht="15">
      <c r="A107">
        <v>8139100</v>
      </c>
      <c r="B107" t="s">
        <v>46</v>
      </c>
      <c r="C107">
        <v>3207.198</v>
      </c>
      <c r="D107">
        <v>1677.198</v>
      </c>
      <c r="E107">
        <v>1159</v>
      </c>
      <c r="H107" s="13">
        <f t="shared" si="4"/>
        <v>3207198</v>
      </c>
      <c r="I107" s="13">
        <f t="shared" si="5"/>
        <v>1677198</v>
      </c>
      <c r="J107" s="13">
        <f t="shared" si="6"/>
        <v>1159000</v>
      </c>
      <c r="K107" s="16">
        <f t="shared" si="7"/>
        <v>0.6910334975357709</v>
      </c>
    </row>
    <row r="108" spans="1:11" ht="15">
      <c r="A108">
        <v>6182377</v>
      </c>
      <c r="B108" t="s">
        <v>54</v>
      </c>
      <c r="C108">
        <v>840.318</v>
      </c>
      <c r="D108">
        <v>690.318</v>
      </c>
      <c r="E108">
        <v>479</v>
      </c>
      <c r="H108" s="13">
        <f t="shared" si="4"/>
        <v>840318</v>
      </c>
      <c r="I108" s="13">
        <f t="shared" si="5"/>
        <v>690318</v>
      </c>
      <c r="J108" s="13">
        <f t="shared" si="6"/>
        <v>479000</v>
      </c>
      <c r="K108" s="16">
        <f t="shared" si="7"/>
        <v>0.693883108943994</v>
      </c>
    </row>
    <row r="109" spans="1:11" ht="15">
      <c r="A109">
        <v>3618682</v>
      </c>
      <c r="B109" t="s">
        <v>53</v>
      </c>
      <c r="C109">
        <v>944.714</v>
      </c>
      <c r="D109">
        <v>545.655</v>
      </c>
      <c r="E109">
        <v>230</v>
      </c>
      <c r="H109" s="13">
        <f t="shared" si="4"/>
        <v>944714</v>
      </c>
      <c r="I109" s="13">
        <f t="shared" si="5"/>
        <v>545655</v>
      </c>
      <c r="J109" s="13">
        <f t="shared" si="6"/>
        <v>230000</v>
      </c>
      <c r="K109" s="16">
        <f t="shared" si="7"/>
        <v>0.4215117610944645</v>
      </c>
    </row>
    <row r="110" spans="1:11" ht="15">
      <c r="A110">
        <v>2644893</v>
      </c>
      <c r="B110" t="s">
        <v>47</v>
      </c>
      <c r="C110">
        <v>4125.3</v>
      </c>
      <c r="D110">
        <v>3943.3</v>
      </c>
      <c r="E110">
        <v>2001</v>
      </c>
      <c r="H110" s="13">
        <f t="shared" si="4"/>
        <v>4125300</v>
      </c>
      <c r="I110" s="13">
        <f t="shared" si="5"/>
        <v>3943300</v>
      </c>
      <c r="J110" s="13">
        <f t="shared" si="6"/>
        <v>2001000</v>
      </c>
      <c r="K110" s="16">
        <f t="shared" si="7"/>
        <v>0.5074430045900642</v>
      </c>
    </row>
    <row r="111" spans="1:11" ht="15">
      <c r="A111">
        <v>6501604</v>
      </c>
      <c r="B111" t="s">
        <v>53</v>
      </c>
      <c r="C111">
        <v>541.288</v>
      </c>
      <c r="D111">
        <v>541.288</v>
      </c>
      <c r="E111">
        <v>258</v>
      </c>
      <c r="H111" s="13">
        <f t="shared" si="4"/>
        <v>541288</v>
      </c>
      <c r="I111" s="13">
        <f t="shared" si="5"/>
        <v>541288</v>
      </c>
      <c r="J111" s="13">
        <f t="shared" si="6"/>
        <v>258000</v>
      </c>
      <c r="K111" s="16">
        <f t="shared" si="7"/>
        <v>0.47664090096214956</v>
      </c>
    </row>
    <row r="112" spans="1:11" ht="15">
      <c r="A112">
        <v>5463932</v>
      </c>
      <c r="B112" t="s">
        <v>61</v>
      </c>
      <c r="C112">
        <v>37500</v>
      </c>
      <c r="D112">
        <v>6600</v>
      </c>
      <c r="E112">
        <v>2388.6</v>
      </c>
      <c r="H112" s="13">
        <f t="shared" si="4"/>
        <v>37500000</v>
      </c>
      <c r="I112" s="13">
        <f t="shared" si="5"/>
        <v>6600000</v>
      </c>
      <c r="J112" s="13">
        <f t="shared" si="6"/>
        <v>2388600</v>
      </c>
      <c r="K112" s="16">
        <f t="shared" si="7"/>
        <v>0.3619090909090909</v>
      </c>
    </row>
    <row r="113" spans="1:11" ht="15">
      <c r="A113">
        <v>6964348</v>
      </c>
      <c r="B113" t="s">
        <v>47</v>
      </c>
      <c r="C113">
        <v>802.08</v>
      </c>
      <c r="D113">
        <v>730.08</v>
      </c>
      <c r="E113">
        <v>423</v>
      </c>
      <c r="H113" s="13">
        <f t="shared" si="4"/>
        <v>802080</v>
      </c>
      <c r="I113" s="13">
        <f t="shared" si="5"/>
        <v>730080</v>
      </c>
      <c r="J113" s="13">
        <f t="shared" si="6"/>
        <v>423000</v>
      </c>
      <c r="K113" s="16">
        <f t="shared" si="7"/>
        <v>0.5793885601577909</v>
      </c>
    </row>
    <row r="114" spans="1:11" ht="15">
      <c r="A114">
        <v>7006324</v>
      </c>
      <c r="B114" t="s">
        <v>46</v>
      </c>
      <c r="C114">
        <v>4853</v>
      </c>
      <c r="D114">
        <v>3718</v>
      </c>
      <c r="E114">
        <v>2927</v>
      </c>
      <c r="H114" s="13">
        <f t="shared" si="4"/>
        <v>4853000</v>
      </c>
      <c r="I114" s="13">
        <f t="shared" si="5"/>
        <v>3718000</v>
      </c>
      <c r="J114" s="13">
        <f t="shared" si="6"/>
        <v>2927000</v>
      </c>
      <c r="K114" s="16">
        <f t="shared" si="7"/>
        <v>0.7872512103281334</v>
      </c>
    </row>
    <row r="115" spans="1:11" ht="15">
      <c r="A115">
        <v>2096717</v>
      </c>
      <c r="B115" t="s">
        <v>46</v>
      </c>
      <c r="C115">
        <v>6050</v>
      </c>
      <c r="D115">
        <v>1235</v>
      </c>
      <c r="E115">
        <v>930</v>
      </c>
      <c r="H115" s="13">
        <f t="shared" si="4"/>
        <v>6050000</v>
      </c>
      <c r="I115" s="13">
        <f t="shared" si="5"/>
        <v>1235000</v>
      </c>
      <c r="J115" s="13">
        <f t="shared" si="6"/>
        <v>930000</v>
      </c>
      <c r="K115" s="16">
        <f t="shared" si="7"/>
        <v>0.7530364372469636</v>
      </c>
    </row>
    <row r="116" spans="1:11" ht="15">
      <c r="A116">
        <v>1500037</v>
      </c>
      <c r="B116" t="s">
        <v>54</v>
      </c>
      <c r="C116">
        <v>1650</v>
      </c>
      <c r="D116">
        <v>485</v>
      </c>
      <c r="E116">
        <v>376</v>
      </c>
      <c r="H116" s="13">
        <f t="shared" si="4"/>
        <v>1650000</v>
      </c>
      <c r="I116" s="13">
        <f t="shared" si="5"/>
        <v>485000</v>
      </c>
      <c r="J116" s="13">
        <f t="shared" si="6"/>
        <v>376000</v>
      </c>
      <c r="K116" s="16">
        <f t="shared" si="7"/>
        <v>0.7752577319587629</v>
      </c>
    </row>
    <row r="117" spans="1:11" ht="15">
      <c r="A117">
        <v>8019644</v>
      </c>
      <c r="B117" t="s">
        <v>48</v>
      </c>
      <c r="C117">
        <v>2175.21</v>
      </c>
      <c r="D117">
        <v>808.44</v>
      </c>
      <c r="E117">
        <v>597</v>
      </c>
      <c r="H117" s="13">
        <f t="shared" si="4"/>
        <v>2175210</v>
      </c>
      <c r="I117" s="13">
        <f t="shared" si="5"/>
        <v>808440</v>
      </c>
      <c r="J117" s="13">
        <f t="shared" si="6"/>
        <v>597000</v>
      </c>
      <c r="K117" s="16">
        <f t="shared" si="7"/>
        <v>0.7384592548612142</v>
      </c>
    </row>
    <row r="118" spans="1:11" ht="15">
      <c r="A118">
        <v>4977649</v>
      </c>
      <c r="B118" t="s">
        <v>53</v>
      </c>
      <c r="C118">
        <v>420</v>
      </c>
      <c r="D118">
        <v>294</v>
      </c>
      <c r="E118">
        <v>115</v>
      </c>
      <c r="H118" s="13">
        <f t="shared" si="4"/>
        <v>420000</v>
      </c>
      <c r="I118" s="13">
        <f t="shared" si="5"/>
        <v>294000</v>
      </c>
      <c r="J118" s="13">
        <f t="shared" si="6"/>
        <v>115000</v>
      </c>
      <c r="K118" s="16">
        <f t="shared" si="7"/>
        <v>0.391156462585034</v>
      </c>
    </row>
    <row r="119" spans="1:11" ht="15">
      <c r="A119">
        <v>7789711</v>
      </c>
      <c r="B119" t="s">
        <v>54</v>
      </c>
      <c r="C119">
        <v>2473.514</v>
      </c>
      <c r="D119">
        <v>623.268</v>
      </c>
      <c r="E119">
        <v>480</v>
      </c>
      <c r="H119" s="13">
        <f t="shared" si="4"/>
        <v>2473514</v>
      </c>
      <c r="I119" s="13">
        <f t="shared" si="5"/>
        <v>623268</v>
      </c>
      <c r="J119" s="13">
        <f t="shared" si="6"/>
        <v>480000</v>
      </c>
      <c r="K119" s="16">
        <f t="shared" si="7"/>
        <v>0.7701341958836327</v>
      </c>
    </row>
    <row r="120" spans="1:11" ht="15">
      <c r="A120">
        <v>4436797</v>
      </c>
      <c r="B120" t="s">
        <v>47</v>
      </c>
      <c r="C120">
        <v>1703.455</v>
      </c>
      <c r="D120">
        <v>1159.312</v>
      </c>
      <c r="E120">
        <v>601</v>
      </c>
      <c r="H120" s="13">
        <f t="shared" si="4"/>
        <v>1703455</v>
      </c>
      <c r="I120" s="13">
        <f t="shared" si="5"/>
        <v>1159312</v>
      </c>
      <c r="J120" s="13">
        <f t="shared" si="6"/>
        <v>601000</v>
      </c>
      <c r="K120" s="16">
        <f t="shared" si="7"/>
        <v>0.5184109195798887</v>
      </c>
    </row>
    <row r="121" spans="1:11" ht="15">
      <c r="A121">
        <v>6353601</v>
      </c>
      <c r="B121" t="s">
        <v>52</v>
      </c>
      <c r="C121">
        <v>27000</v>
      </c>
      <c r="D121">
        <v>4800</v>
      </c>
      <c r="E121">
        <v>3173</v>
      </c>
      <c r="H121" s="13">
        <f t="shared" si="4"/>
        <v>27000000</v>
      </c>
      <c r="I121" s="13">
        <f t="shared" si="5"/>
        <v>4800000</v>
      </c>
      <c r="J121" s="13">
        <f t="shared" si="6"/>
        <v>3173000</v>
      </c>
      <c r="K121" s="16">
        <f t="shared" si="7"/>
        <v>0.6610416666666666</v>
      </c>
    </row>
    <row r="122" spans="1:11" ht="15">
      <c r="A122">
        <v>8311942</v>
      </c>
      <c r="B122" t="s">
        <v>67</v>
      </c>
      <c r="C122">
        <v>1020</v>
      </c>
      <c r="D122">
        <v>400</v>
      </c>
      <c r="E122">
        <v>300</v>
      </c>
      <c r="H122" s="13">
        <f t="shared" si="4"/>
        <v>1020000</v>
      </c>
      <c r="I122" s="13">
        <f t="shared" si="5"/>
        <v>400000</v>
      </c>
      <c r="J122" s="13">
        <f t="shared" si="6"/>
        <v>300000</v>
      </c>
      <c r="K122" s="16">
        <f t="shared" si="7"/>
        <v>0.75</v>
      </c>
    </row>
    <row r="123" spans="1:11" ht="15">
      <c r="A123">
        <v>2928939</v>
      </c>
      <c r="B123" t="s">
        <v>47</v>
      </c>
      <c r="C123">
        <v>1000</v>
      </c>
      <c r="D123">
        <v>390</v>
      </c>
      <c r="E123">
        <v>200</v>
      </c>
      <c r="H123" s="13">
        <f t="shared" si="4"/>
        <v>1000000</v>
      </c>
      <c r="I123" s="13">
        <f t="shared" si="5"/>
        <v>390000</v>
      </c>
      <c r="J123" s="13">
        <f t="shared" si="6"/>
        <v>200000</v>
      </c>
      <c r="K123" s="16">
        <f t="shared" si="7"/>
        <v>0.5128205128205128</v>
      </c>
    </row>
    <row r="124" spans="1:11" ht="15">
      <c r="A124">
        <v>7979879</v>
      </c>
      <c r="B124" t="s">
        <v>60</v>
      </c>
      <c r="C124">
        <v>3336.639</v>
      </c>
      <c r="D124">
        <v>1981</v>
      </c>
      <c r="E124">
        <v>0</v>
      </c>
      <c r="H124" s="13">
        <f t="shared" si="4"/>
        <v>3336639</v>
      </c>
      <c r="I124" s="13">
        <f t="shared" si="5"/>
        <v>1981000</v>
      </c>
      <c r="J124" s="13">
        <f t="shared" si="6"/>
        <v>0</v>
      </c>
      <c r="K124" s="16">
        <f t="shared" si="7"/>
        <v>0</v>
      </c>
    </row>
    <row r="125" spans="1:11" ht="15">
      <c r="A125">
        <v>6466112</v>
      </c>
      <c r="B125" t="s">
        <v>47</v>
      </c>
      <c r="C125">
        <v>309.9</v>
      </c>
      <c r="D125">
        <v>170</v>
      </c>
      <c r="E125">
        <v>101</v>
      </c>
      <c r="H125" s="13">
        <f t="shared" si="4"/>
        <v>309900</v>
      </c>
      <c r="I125" s="13">
        <f t="shared" si="5"/>
        <v>170000</v>
      </c>
      <c r="J125" s="13">
        <f t="shared" si="6"/>
        <v>101000</v>
      </c>
      <c r="K125" s="16">
        <f t="shared" si="7"/>
        <v>0.5941176470588235</v>
      </c>
    </row>
    <row r="126" spans="1:11" ht="15">
      <c r="A126">
        <v>4461551</v>
      </c>
      <c r="B126" t="s">
        <v>52</v>
      </c>
      <c r="C126">
        <v>23496.365</v>
      </c>
      <c r="D126">
        <v>4300</v>
      </c>
      <c r="E126">
        <v>2970</v>
      </c>
      <c r="H126" s="13">
        <f t="shared" si="4"/>
        <v>23496365</v>
      </c>
      <c r="I126" s="13">
        <f t="shared" si="5"/>
        <v>4300000</v>
      </c>
      <c r="J126" s="13">
        <f t="shared" si="6"/>
        <v>2970000</v>
      </c>
      <c r="K126" s="16">
        <f t="shared" si="7"/>
        <v>0.6906976744186046</v>
      </c>
    </row>
    <row r="127" spans="1:11" ht="15">
      <c r="A127">
        <v>3854293</v>
      </c>
      <c r="B127" t="s">
        <v>52</v>
      </c>
      <c r="C127">
        <v>4071.47</v>
      </c>
      <c r="D127">
        <v>1500</v>
      </c>
      <c r="E127">
        <v>1166</v>
      </c>
      <c r="H127" s="13">
        <f t="shared" si="4"/>
        <v>4071470</v>
      </c>
      <c r="I127" s="13">
        <f t="shared" si="5"/>
        <v>1500000</v>
      </c>
      <c r="J127" s="13">
        <f t="shared" si="6"/>
        <v>1166000</v>
      </c>
      <c r="K127" s="16">
        <f t="shared" si="7"/>
        <v>0.7773333333333333</v>
      </c>
    </row>
    <row r="128" spans="1:11" ht="15">
      <c r="A128">
        <v>4167967</v>
      </c>
      <c r="B128" t="s">
        <v>62</v>
      </c>
      <c r="C128">
        <v>10555.88</v>
      </c>
      <c r="D128">
        <v>4900</v>
      </c>
      <c r="E128">
        <v>4825</v>
      </c>
      <c r="H128" s="13">
        <f t="shared" si="4"/>
        <v>10555880</v>
      </c>
      <c r="I128" s="13">
        <f t="shared" si="5"/>
        <v>4900000</v>
      </c>
      <c r="J128" s="13">
        <f t="shared" si="6"/>
        <v>4825000</v>
      </c>
      <c r="K128" s="16">
        <f t="shared" si="7"/>
        <v>0.9846938775510204</v>
      </c>
    </row>
    <row r="129" spans="1:11" ht="15">
      <c r="A129">
        <v>4609049</v>
      </c>
      <c r="B129" t="s">
        <v>47</v>
      </c>
      <c r="C129">
        <v>1240</v>
      </c>
      <c r="D129">
        <v>661.255</v>
      </c>
      <c r="E129">
        <v>417</v>
      </c>
      <c r="H129" s="13">
        <f t="shared" si="4"/>
        <v>1240000</v>
      </c>
      <c r="I129" s="13">
        <f t="shared" si="5"/>
        <v>661255</v>
      </c>
      <c r="J129" s="13">
        <f t="shared" si="6"/>
        <v>417000</v>
      </c>
      <c r="K129" s="16">
        <f t="shared" si="7"/>
        <v>0.6306190501395075</v>
      </c>
    </row>
    <row r="130" spans="1:11" ht="15">
      <c r="A130">
        <v>2890050</v>
      </c>
      <c r="B130" t="s">
        <v>47</v>
      </c>
      <c r="C130">
        <v>1991.04</v>
      </c>
      <c r="D130">
        <v>1077.52</v>
      </c>
      <c r="E130">
        <v>833</v>
      </c>
      <c r="H130" s="13">
        <f t="shared" si="4"/>
        <v>1991040</v>
      </c>
      <c r="I130" s="13">
        <f t="shared" si="5"/>
        <v>1077520</v>
      </c>
      <c r="J130" s="13">
        <f t="shared" si="6"/>
        <v>833000</v>
      </c>
      <c r="K130" s="16">
        <f t="shared" si="7"/>
        <v>0.7730714975128072</v>
      </c>
    </row>
    <row r="131" spans="1:11" ht="15">
      <c r="A131">
        <v>8692294</v>
      </c>
      <c r="B131" t="s">
        <v>68</v>
      </c>
      <c r="C131">
        <v>942.538</v>
      </c>
      <c r="D131">
        <v>581.096</v>
      </c>
      <c r="E131">
        <v>395</v>
      </c>
      <c r="H131" s="13">
        <f aca="true" t="shared" si="8" ref="H131:H164">C131*1000</f>
        <v>942538</v>
      </c>
      <c r="I131" s="13">
        <f aca="true" t="shared" si="9" ref="I131:I164">D131*1000</f>
        <v>581096</v>
      </c>
      <c r="J131" s="13">
        <f aca="true" t="shared" si="10" ref="J131:J164">E131*1000</f>
        <v>395000</v>
      </c>
      <c r="K131" s="16">
        <f aca="true" t="shared" si="11" ref="K131:K164">J131/I131</f>
        <v>0.6797499896746837</v>
      </c>
    </row>
    <row r="132" spans="1:11" ht="15">
      <c r="A132">
        <v>8526003</v>
      </c>
      <c r="B132" t="s">
        <v>54</v>
      </c>
      <c r="C132">
        <v>3272.175</v>
      </c>
      <c r="D132">
        <v>1048.611</v>
      </c>
      <c r="E132">
        <v>879</v>
      </c>
      <c r="H132" s="13">
        <f t="shared" si="8"/>
        <v>3272175</v>
      </c>
      <c r="I132" s="13">
        <f t="shared" si="9"/>
        <v>1048611</v>
      </c>
      <c r="J132" s="13">
        <f t="shared" si="10"/>
        <v>879000</v>
      </c>
      <c r="K132" s="16">
        <f t="shared" si="11"/>
        <v>0.838251744450516</v>
      </c>
    </row>
    <row r="133" spans="1:11" ht="15">
      <c r="A133">
        <v>8414595</v>
      </c>
      <c r="B133" t="s">
        <v>69</v>
      </c>
      <c r="C133">
        <v>3629</v>
      </c>
      <c r="D133">
        <v>2365</v>
      </c>
      <c r="E133">
        <v>1335</v>
      </c>
      <c r="H133" s="13">
        <f t="shared" si="8"/>
        <v>3629000</v>
      </c>
      <c r="I133" s="13">
        <f t="shared" si="9"/>
        <v>2365000</v>
      </c>
      <c r="J133" s="13">
        <f t="shared" si="10"/>
        <v>1335000</v>
      </c>
      <c r="K133" s="16">
        <f t="shared" si="11"/>
        <v>0.5644820295983086</v>
      </c>
    </row>
    <row r="134" spans="1:11" ht="15">
      <c r="A134">
        <v>4595988</v>
      </c>
      <c r="B134" t="s">
        <v>48</v>
      </c>
      <c r="C134">
        <v>5097</v>
      </c>
      <c r="D134">
        <v>4247</v>
      </c>
      <c r="E134">
        <v>3111</v>
      </c>
      <c r="H134" s="13">
        <f t="shared" si="8"/>
        <v>5097000</v>
      </c>
      <c r="I134" s="13">
        <f t="shared" si="9"/>
        <v>4247000</v>
      </c>
      <c r="J134" s="13">
        <f t="shared" si="10"/>
        <v>3111000</v>
      </c>
      <c r="K134" s="16">
        <f t="shared" si="11"/>
        <v>0.7325170708735578</v>
      </c>
    </row>
    <row r="135" spans="1:11" ht="15">
      <c r="A135">
        <v>8677019</v>
      </c>
      <c r="B135" t="s">
        <v>54</v>
      </c>
      <c r="C135">
        <v>1362.56</v>
      </c>
      <c r="D135">
        <v>400</v>
      </c>
      <c r="E135">
        <v>197</v>
      </c>
      <c r="H135" s="13">
        <f t="shared" si="8"/>
        <v>1362560</v>
      </c>
      <c r="I135" s="13">
        <f t="shared" si="9"/>
        <v>400000</v>
      </c>
      <c r="J135" s="13">
        <f t="shared" si="10"/>
        <v>197000</v>
      </c>
      <c r="K135" s="16">
        <f t="shared" si="11"/>
        <v>0.4925</v>
      </c>
    </row>
    <row r="136" spans="1:11" ht="15">
      <c r="A136">
        <v>9097296</v>
      </c>
      <c r="B136" t="s">
        <v>47</v>
      </c>
      <c r="C136">
        <v>2130.2</v>
      </c>
      <c r="D136">
        <v>956.915</v>
      </c>
      <c r="E136">
        <v>494</v>
      </c>
      <c r="H136" s="13">
        <f t="shared" si="8"/>
        <v>2130200</v>
      </c>
      <c r="I136" s="13">
        <f t="shared" si="9"/>
        <v>956915</v>
      </c>
      <c r="J136" s="13">
        <f t="shared" si="10"/>
        <v>494000</v>
      </c>
      <c r="K136" s="16">
        <f t="shared" si="11"/>
        <v>0.516242299472785</v>
      </c>
    </row>
    <row r="137" spans="1:11" ht="15">
      <c r="A137">
        <v>4963723</v>
      </c>
      <c r="B137" t="s">
        <v>47</v>
      </c>
      <c r="C137">
        <v>4370.634</v>
      </c>
      <c r="D137">
        <v>4370.634</v>
      </c>
      <c r="E137">
        <v>1242</v>
      </c>
      <c r="H137" s="13">
        <f t="shared" si="8"/>
        <v>4370634</v>
      </c>
      <c r="I137" s="13">
        <f t="shared" si="9"/>
        <v>4370634</v>
      </c>
      <c r="J137" s="13">
        <f t="shared" si="10"/>
        <v>1242000</v>
      </c>
      <c r="K137" s="16">
        <f t="shared" si="11"/>
        <v>0.2841692990078785</v>
      </c>
    </row>
    <row r="138" spans="1:11" ht="15">
      <c r="A138">
        <v>4542627</v>
      </c>
      <c r="B138" t="s">
        <v>49</v>
      </c>
      <c r="C138">
        <v>38993.64</v>
      </c>
      <c r="D138">
        <v>7150</v>
      </c>
      <c r="E138">
        <v>4258</v>
      </c>
      <c r="H138" s="13">
        <f t="shared" si="8"/>
        <v>38993640</v>
      </c>
      <c r="I138" s="13">
        <f t="shared" si="9"/>
        <v>7150000</v>
      </c>
      <c r="J138" s="13">
        <f t="shared" si="10"/>
        <v>4258000</v>
      </c>
      <c r="K138" s="16">
        <f t="shared" si="11"/>
        <v>0.5955244755244755</v>
      </c>
    </row>
    <row r="139" spans="1:11" ht="15">
      <c r="A139">
        <v>7446328</v>
      </c>
      <c r="B139" t="s">
        <v>62</v>
      </c>
      <c r="C139">
        <v>41657.075</v>
      </c>
      <c r="D139">
        <v>7240</v>
      </c>
      <c r="E139">
        <v>2250</v>
      </c>
      <c r="H139" s="13">
        <f t="shared" si="8"/>
        <v>41657075</v>
      </c>
      <c r="I139" s="13">
        <f t="shared" si="9"/>
        <v>7240000</v>
      </c>
      <c r="J139" s="13">
        <f t="shared" si="10"/>
        <v>2250000</v>
      </c>
      <c r="K139" s="16">
        <f t="shared" si="11"/>
        <v>0.31077348066298344</v>
      </c>
    </row>
    <row r="140" spans="1:11" ht="15">
      <c r="A140">
        <v>3734845</v>
      </c>
      <c r="B140" t="s">
        <v>46</v>
      </c>
      <c r="C140">
        <v>6841</v>
      </c>
      <c r="D140">
        <v>2543</v>
      </c>
      <c r="E140">
        <v>287</v>
      </c>
      <c r="H140" s="13">
        <f t="shared" si="8"/>
        <v>6841000</v>
      </c>
      <c r="I140" s="13">
        <f t="shared" si="9"/>
        <v>2543000</v>
      </c>
      <c r="J140" s="13">
        <f t="shared" si="10"/>
        <v>287000</v>
      </c>
      <c r="K140" s="16">
        <f t="shared" si="11"/>
        <v>0.11285882815572158</v>
      </c>
    </row>
    <row r="141" spans="1:11" ht="15">
      <c r="A141">
        <v>9202089</v>
      </c>
      <c r="B141" t="s">
        <v>53</v>
      </c>
      <c r="C141">
        <v>1110</v>
      </c>
      <c r="D141">
        <v>1110</v>
      </c>
      <c r="E141">
        <v>552</v>
      </c>
      <c r="H141" s="13">
        <f t="shared" si="8"/>
        <v>1110000</v>
      </c>
      <c r="I141" s="13">
        <f t="shared" si="9"/>
        <v>1110000</v>
      </c>
      <c r="J141" s="13">
        <f t="shared" si="10"/>
        <v>552000</v>
      </c>
      <c r="K141" s="16">
        <f t="shared" si="11"/>
        <v>0.4972972972972973</v>
      </c>
    </row>
    <row r="142" spans="1:11" ht="15">
      <c r="A142">
        <v>9275973</v>
      </c>
      <c r="B142" t="s">
        <v>57</v>
      </c>
      <c r="C142">
        <v>4957</v>
      </c>
      <c r="D142">
        <v>3645</v>
      </c>
      <c r="E142">
        <v>2308</v>
      </c>
      <c r="H142" s="13">
        <f t="shared" si="8"/>
        <v>4957000</v>
      </c>
      <c r="I142" s="13">
        <f t="shared" si="9"/>
        <v>3645000</v>
      </c>
      <c r="J142" s="13">
        <f t="shared" si="10"/>
        <v>2308000</v>
      </c>
      <c r="K142" s="16">
        <f t="shared" si="11"/>
        <v>0.633196159122085</v>
      </c>
    </row>
    <row r="143" spans="1:11" ht="15">
      <c r="A143">
        <v>4441304</v>
      </c>
      <c r="B143" t="s">
        <v>57</v>
      </c>
      <c r="C143">
        <v>1699</v>
      </c>
      <c r="D143">
        <v>825</v>
      </c>
      <c r="E143">
        <v>518</v>
      </c>
      <c r="H143" s="13">
        <f t="shared" si="8"/>
        <v>1699000</v>
      </c>
      <c r="I143" s="13">
        <f t="shared" si="9"/>
        <v>825000</v>
      </c>
      <c r="J143" s="13">
        <f t="shared" si="10"/>
        <v>518000</v>
      </c>
      <c r="K143" s="16">
        <f t="shared" si="11"/>
        <v>0.6278787878787879</v>
      </c>
    </row>
    <row r="144" spans="1:11" ht="15">
      <c r="A144">
        <v>7305991</v>
      </c>
      <c r="B144" t="s">
        <v>46</v>
      </c>
      <c r="C144">
        <v>4765.308</v>
      </c>
      <c r="D144">
        <v>1921.82</v>
      </c>
      <c r="E144">
        <v>1150</v>
      </c>
      <c r="H144" s="13">
        <f t="shared" si="8"/>
        <v>4765308</v>
      </c>
      <c r="I144" s="13">
        <f t="shared" si="9"/>
        <v>1921820</v>
      </c>
      <c r="J144" s="13">
        <f t="shared" si="10"/>
        <v>1150000</v>
      </c>
      <c r="K144" s="16">
        <f t="shared" si="11"/>
        <v>0.5983911084284689</v>
      </c>
    </row>
    <row r="145" spans="1:11" ht="15">
      <c r="A145">
        <v>4441898</v>
      </c>
      <c r="B145" t="s">
        <v>46</v>
      </c>
      <c r="C145">
        <v>7452.639</v>
      </c>
      <c r="D145">
        <v>2022.676</v>
      </c>
      <c r="E145">
        <v>1660</v>
      </c>
      <c r="H145" s="13">
        <f t="shared" si="8"/>
        <v>7452639</v>
      </c>
      <c r="I145" s="13">
        <f t="shared" si="9"/>
        <v>2022676</v>
      </c>
      <c r="J145" s="13">
        <f t="shared" si="10"/>
        <v>1660000</v>
      </c>
      <c r="K145" s="16">
        <f t="shared" si="11"/>
        <v>0.8206949605374266</v>
      </c>
    </row>
    <row r="146" spans="1:11" ht="15">
      <c r="A146">
        <v>4289708</v>
      </c>
      <c r="B146" t="s">
        <v>46</v>
      </c>
      <c r="C146">
        <v>10137.576</v>
      </c>
      <c r="D146">
        <v>2605.106</v>
      </c>
      <c r="E146">
        <v>2049</v>
      </c>
      <c r="H146" s="13">
        <f t="shared" si="8"/>
        <v>10137576</v>
      </c>
      <c r="I146" s="13">
        <f t="shared" si="9"/>
        <v>2605106</v>
      </c>
      <c r="J146" s="13">
        <f t="shared" si="10"/>
        <v>2049000</v>
      </c>
      <c r="K146" s="16">
        <f t="shared" si="11"/>
        <v>0.7865322946551887</v>
      </c>
    </row>
    <row r="147" spans="1:11" ht="15">
      <c r="A147">
        <v>6206589</v>
      </c>
      <c r="B147" t="s">
        <v>53</v>
      </c>
      <c r="C147">
        <v>1315.196</v>
      </c>
      <c r="D147">
        <v>750.418</v>
      </c>
      <c r="E147">
        <v>188</v>
      </c>
      <c r="H147" s="13">
        <f t="shared" si="8"/>
        <v>1315196</v>
      </c>
      <c r="I147" s="13">
        <f t="shared" si="9"/>
        <v>750418</v>
      </c>
      <c r="J147" s="13">
        <f t="shared" si="10"/>
        <v>188000</v>
      </c>
      <c r="K147" s="16">
        <f t="shared" si="11"/>
        <v>0.25052703959659817</v>
      </c>
    </row>
    <row r="148" spans="1:11" ht="15">
      <c r="A148">
        <v>8408264</v>
      </c>
      <c r="B148" t="s">
        <v>53</v>
      </c>
      <c r="C148">
        <v>1420.577</v>
      </c>
      <c r="D148">
        <v>688.34</v>
      </c>
      <c r="E148">
        <v>216.4</v>
      </c>
      <c r="H148" s="13">
        <f t="shared" si="8"/>
        <v>1420577</v>
      </c>
      <c r="I148" s="13">
        <f t="shared" si="9"/>
        <v>688340</v>
      </c>
      <c r="J148" s="13">
        <f t="shared" si="10"/>
        <v>216400</v>
      </c>
      <c r="K148" s="16">
        <f t="shared" si="11"/>
        <v>0.3143795217479734</v>
      </c>
    </row>
    <row r="149" spans="1:11" ht="15">
      <c r="A149">
        <v>1842029</v>
      </c>
      <c r="B149" t="s">
        <v>53</v>
      </c>
      <c r="C149">
        <v>21723.587</v>
      </c>
      <c r="D149">
        <v>6996.469</v>
      </c>
      <c r="E149">
        <v>4188.6</v>
      </c>
      <c r="H149" s="13">
        <f t="shared" si="8"/>
        <v>21723587</v>
      </c>
      <c r="I149" s="13">
        <f t="shared" si="9"/>
        <v>6996469</v>
      </c>
      <c r="J149" s="13">
        <f t="shared" si="10"/>
        <v>4188600.0000000005</v>
      </c>
      <c r="K149" s="16">
        <f t="shared" si="11"/>
        <v>0.59867341654769</v>
      </c>
    </row>
    <row r="150" spans="1:11" ht="15">
      <c r="A150">
        <v>8989510</v>
      </c>
      <c r="B150" t="s">
        <v>46</v>
      </c>
      <c r="C150">
        <v>5924</v>
      </c>
      <c r="D150">
        <v>1354</v>
      </c>
      <c r="E150">
        <v>1046</v>
      </c>
      <c r="H150" s="13">
        <f t="shared" si="8"/>
        <v>5924000</v>
      </c>
      <c r="I150" s="13">
        <f t="shared" si="9"/>
        <v>1354000</v>
      </c>
      <c r="J150" s="13">
        <f t="shared" si="10"/>
        <v>1046000</v>
      </c>
      <c r="K150" s="16">
        <f t="shared" si="11"/>
        <v>0.7725258493353028</v>
      </c>
    </row>
    <row r="151" spans="1:11" ht="15">
      <c r="A151">
        <v>2053949</v>
      </c>
      <c r="B151" t="s">
        <v>54</v>
      </c>
      <c r="C151">
        <v>3045</v>
      </c>
      <c r="D151">
        <v>940</v>
      </c>
      <c r="E151">
        <v>787</v>
      </c>
      <c r="H151" s="13">
        <f t="shared" si="8"/>
        <v>3045000</v>
      </c>
      <c r="I151" s="13">
        <f t="shared" si="9"/>
        <v>940000</v>
      </c>
      <c r="J151" s="13">
        <f t="shared" si="10"/>
        <v>787000</v>
      </c>
      <c r="K151" s="16">
        <f t="shared" si="11"/>
        <v>0.8372340425531914</v>
      </c>
    </row>
    <row r="152" spans="1:11" ht="15">
      <c r="A152">
        <v>5473072</v>
      </c>
      <c r="B152" t="s">
        <v>57</v>
      </c>
      <c r="C152">
        <v>2425.72</v>
      </c>
      <c r="D152">
        <v>2155.72</v>
      </c>
      <c r="E152">
        <v>0</v>
      </c>
      <c r="H152" s="13">
        <f t="shared" si="8"/>
        <v>2425720</v>
      </c>
      <c r="I152" s="13">
        <f t="shared" si="9"/>
        <v>2155720</v>
      </c>
      <c r="J152" s="13">
        <f t="shared" si="10"/>
        <v>0</v>
      </c>
      <c r="K152" s="16">
        <f t="shared" si="11"/>
        <v>0</v>
      </c>
    </row>
    <row r="153" spans="1:11" ht="15">
      <c r="A153">
        <v>3784936</v>
      </c>
      <c r="B153" t="s">
        <v>66</v>
      </c>
      <c r="C153">
        <v>474.484</v>
      </c>
      <c r="D153">
        <v>342</v>
      </c>
      <c r="E153">
        <v>97</v>
      </c>
      <c r="H153" s="13">
        <f t="shared" si="8"/>
        <v>474484</v>
      </c>
      <c r="I153" s="13">
        <f t="shared" si="9"/>
        <v>342000</v>
      </c>
      <c r="J153" s="13">
        <f t="shared" si="10"/>
        <v>97000</v>
      </c>
      <c r="K153" s="16">
        <f t="shared" si="11"/>
        <v>0.28362573099415206</v>
      </c>
    </row>
    <row r="154" spans="1:11" ht="15">
      <c r="A154">
        <v>3793589</v>
      </c>
      <c r="B154" t="s">
        <v>47</v>
      </c>
      <c r="C154">
        <v>477.602</v>
      </c>
      <c r="D154">
        <v>342</v>
      </c>
      <c r="E154">
        <v>185</v>
      </c>
      <c r="H154" s="13">
        <f t="shared" si="8"/>
        <v>477602</v>
      </c>
      <c r="I154" s="13">
        <f t="shared" si="9"/>
        <v>342000</v>
      </c>
      <c r="J154" s="13">
        <f t="shared" si="10"/>
        <v>185000</v>
      </c>
      <c r="K154" s="16">
        <f t="shared" si="11"/>
        <v>0.5409356725146199</v>
      </c>
    </row>
    <row r="155" spans="1:11" ht="15">
      <c r="A155">
        <v>5780749</v>
      </c>
      <c r="B155" t="s">
        <v>47</v>
      </c>
      <c r="C155">
        <v>515</v>
      </c>
      <c r="D155">
        <v>357</v>
      </c>
      <c r="E155">
        <v>185</v>
      </c>
      <c r="H155" s="13">
        <f t="shared" si="8"/>
        <v>515000</v>
      </c>
      <c r="I155" s="13">
        <f t="shared" si="9"/>
        <v>357000</v>
      </c>
      <c r="J155" s="13">
        <f t="shared" si="10"/>
        <v>185000</v>
      </c>
      <c r="K155" s="16">
        <f t="shared" si="11"/>
        <v>0.5182072829131653</v>
      </c>
    </row>
    <row r="156" spans="1:11" ht="15">
      <c r="A156">
        <v>2812601</v>
      </c>
      <c r="B156" t="s">
        <v>58</v>
      </c>
      <c r="C156">
        <v>3521.757</v>
      </c>
      <c r="D156">
        <v>3282.757</v>
      </c>
      <c r="E156">
        <v>2447</v>
      </c>
      <c r="H156" s="13">
        <f t="shared" si="8"/>
        <v>3521757</v>
      </c>
      <c r="I156" s="13">
        <f t="shared" si="9"/>
        <v>3282757</v>
      </c>
      <c r="J156" s="13">
        <f t="shared" si="10"/>
        <v>2447000</v>
      </c>
      <c r="K156" s="16">
        <f t="shared" si="11"/>
        <v>0.7454100318725998</v>
      </c>
    </row>
    <row r="157" spans="1:11" ht="15">
      <c r="A157">
        <v>4442426</v>
      </c>
      <c r="B157" t="s">
        <v>46</v>
      </c>
      <c r="C157">
        <v>4729.062</v>
      </c>
      <c r="D157">
        <v>1100</v>
      </c>
      <c r="E157">
        <v>641</v>
      </c>
      <c r="H157" s="13">
        <f t="shared" si="8"/>
        <v>4729062</v>
      </c>
      <c r="I157" s="13">
        <f t="shared" si="9"/>
        <v>1100000</v>
      </c>
      <c r="J157" s="13">
        <f t="shared" si="10"/>
        <v>641000</v>
      </c>
      <c r="K157" s="16">
        <f t="shared" si="11"/>
        <v>0.5827272727272728</v>
      </c>
    </row>
    <row r="158" spans="1:11" ht="15">
      <c r="A158">
        <v>5307364</v>
      </c>
      <c r="B158" t="s">
        <v>50</v>
      </c>
      <c r="C158">
        <v>1358.765</v>
      </c>
      <c r="D158">
        <v>1211.765</v>
      </c>
      <c r="E158">
        <v>856</v>
      </c>
      <c r="H158" s="13">
        <f t="shared" si="8"/>
        <v>1358765</v>
      </c>
      <c r="I158" s="13">
        <f t="shared" si="9"/>
        <v>1211765</v>
      </c>
      <c r="J158" s="13">
        <f t="shared" si="10"/>
        <v>856000</v>
      </c>
      <c r="K158" s="16">
        <f t="shared" si="11"/>
        <v>0.7064075955321371</v>
      </c>
    </row>
    <row r="159" spans="1:11" ht="15">
      <c r="A159">
        <v>8963581</v>
      </c>
      <c r="B159" t="s">
        <v>61</v>
      </c>
      <c r="C159">
        <v>16059.436</v>
      </c>
      <c r="D159">
        <v>4303.449</v>
      </c>
      <c r="E159">
        <v>2403</v>
      </c>
      <c r="H159" s="13">
        <f t="shared" si="8"/>
        <v>16059436</v>
      </c>
      <c r="I159" s="13">
        <f t="shared" si="9"/>
        <v>4303449</v>
      </c>
      <c r="J159" s="13">
        <f t="shared" si="10"/>
        <v>2403000</v>
      </c>
      <c r="K159" s="16">
        <f t="shared" si="11"/>
        <v>0.5583893291171802</v>
      </c>
    </row>
    <row r="160" spans="1:11" ht="15">
      <c r="A160">
        <v>5291489</v>
      </c>
      <c r="B160" t="s">
        <v>54</v>
      </c>
      <c r="C160">
        <v>1266</v>
      </c>
      <c r="D160">
        <v>449</v>
      </c>
      <c r="E160">
        <v>389</v>
      </c>
      <c r="H160" s="13">
        <f t="shared" si="8"/>
        <v>1266000</v>
      </c>
      <c r="I160" s="13">
        <f t="shared" si="9"/>
        <v>449000</v>
      </c>
      <c r="J160" s="13">
        <f t="shared" si="10"/>
        <v>389000</v>
      </c>
      <c r="K160" s="16">
        <f t="shared" si="11"/>
        <v>0.8663697104677061</v>
      </c>
    </row>
    <row r="161" spans="1:11" ht="15">
      <c r="A161">
        <v>7968327</v>
      </c>
      <c r="B161" t="s">
        <v>46</v>
      </c>
      <c r="C161">
        <v>5990.948</v>
      </c>
      <c r="D161">
        <v>1139.216</v>
      </c>
      <c r="E161">
        <v>876</v>
      </c>
      <c r="H161" s="13">
        <f t="shared" si="8"/>
        <v>5990948</v>
      </c>
      <c r="I161" s="13">
        <f t="shared" si="9"/>
        <v>1139216</v>
      </c>
      <c r="J161" s="13">
        <f t="shared" si="10"/>
        <v>876000</v>
      </c>
      <c r="K161" s="16">
        <f t="shared" si="11"/>
        <v>0.7689498742995182</v>
      </c>
    </row>
    <row r="162" spans="1:11" ht="15">
      <c r="A162">
        <v>9689284</v>
      </c>
      <c r="B162" t="s">
        <v>47</v>
      </c>
      <c r="C162">
        <v>1487.6</v>
      </c>
      <c r="D162">
        <v>1321.4</v>
      </c>
      <c r="E162">
        <v>887</v>
      </c>
      <c r="H162" s="13">
        <f t="shared" si="8"/>
        <v>1487600</v>
      </c>
      <c r="I162" s="13">
        <f t="shared" si="9"/>
        <v>1321400</v>
      </c>
      <c r="J162" s="13">
        <f t="shared" si="10"/>
        <v>887000</v>
      </c>
      <c r="K162" s="16">
        <f t="shared" si="11"/>
        <v>0.6712577569244741</v>
      </c>
    </row>
    <row r="163" spans="1:11" ht="15">
      <c r="A163">
        <v>4892203</v>
      </c>
      <c r="B163" t="s">
        <v>53</v>
      </c>
      <c r="C163">
        <v>4533.274</v>
      </c>
      <c r="D163">
        <v>3170.04</v>
      </c>
      <c r="E163">
        <v>2219</v>
      </c>
      <c r="H163" s="13">
        <f t="shared" si="8"/>
        <v>4533274</v>
      </c>
      <c r="I163" s="13">
        <f t="shared" si="9"/>
        <v>3170040</v>
      </c>
      <c r="J163" s="13">
        <f t="shared" si="10"/>
        <v>2219000</v>
      </c>
      <c r="K163" s="16">
        <f t="shared" si="11"/>
        <v>0.6999911673038826</v>
      </c>
    </row>
    <row r="164" spans="1:11" ht="15">
      <c r="A164">
        <v>2684509</v>
      </c>
      <c r="B164" t="s">
        <v>60</v>
      </c>
      <c r="C164">
        <v>12681.953</v>
      </c>
      <c r="D164">
        <v>6130.292</v>
      </c>
      <c r="E164">
        <v>4134</v>
      </c>
      <c r="H164" s="13">
        <f t="shared" si="8"/>
        <v>12681953</v>
      </c>
      <c r="I164" s="13">
        <f t="shared" si="9"/>
        <v>6130292</v>
      </c>
      <c r="J164" s="13">
        <f t="shared" si="10"/>
        <v>4134000</v>
      </c>
      <c r="K164" s="16">
        <f t="shared" si="11"/>
        <v>0.6743561318123182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42.140625" style="0" customWidth="1"/>
    <col min="4" max="4" width="26.8515625" style="0" customWidth="1"/>
    <col min="5" max="5" width="17.28125" style="0" hidden="1" customWidth="1"/>
    <col min="6" max="6" width="11.140625" style="1" customWidth="1"/>
    <col min="7" max="7" width="9.8515625" style="0" bestFit="1" customWidth="1"/>
  </cols>
  <sheetData>
    <row r="1" spans="1:7" ht="30">
      <c r="A1" s="31" t="s">
        <v>77</v>
      </c>
      <c r="B1" s="32" t="s">
        <v>20</v>
      </c>
      <c r="C1" s="32" t="s">
        <v>78</v>
      </c>
      <c r="D1" s="32" t="s">
        <v>79</v>
      </c>
      <c r="E1" s="35" t="s">
        <v>72</v>
      </c>
      <c r="F1" s="35" t="s">
        <v>80</v>
      </c>
      <c r="G1" s="33" t="s">
        <v>81</v>
      </c>
    </row>
    <row r="2" spans="1:7" ht="30">
      <c r="A2" s="2" t="s">
        <v>0</v>
      </c>
      <c r="B2" s="17">
        <v>65635591</v>
      </c>
      <c r="C2" s="17">
        <v>4853448</v>
      </c>
      <c r="D2" s="2" t="str">
        <f>VLOOKUP(C2,'[1]PpB_final'!$M$7:$P$106,4,FALSE)</f>
        <v>Terapeutická komunita ADVAITA</v>
      </c>
      <c r="E2" s="8">
        <v>246000</v>
      </c>
      <c r="F2" s="8" t="s">
        <v>1</v>
      </c>
      <c r="G2" s="17">
        <v>212000</v>
      </c>
    </row>
    <row r="3" spans="1:7" ht="30">
      <c r="A3" s="2" t="s">
        <v>2</v>
      </c>
      <c r="B3" s="17">
        <v>26611716</v>
      </c>
      <c r="C3" s="17">
        <v>8477576</v>
      </c>
      <c r="D3" s="2" t="str">
        <f>VLOOKUP(C3,'[1]PpB_final'!$M$7:$P$106,4,FALSE)</f>
        <v>APPN - Komunikace bez bariér</v>
      </c>
      <c r="E3" s="8">
        <v>2390000</v>
      </c>
      <c r="F3" s="8" t="s">
        <v>1</v>
      </c>
      <c r="G3" s="17">
        <v>1040000</v>
      </c>
    </row>
    <row r="4" spans="1:7" ht="45">
      <c r="A4" s="36" t="s">
        <v>2</v>
      </c>
      <c r="B4" s="24">
        <v>26611716</v>
      </c>
      <c r="C4" s="24">
        <v>4385424</v>
      </c>
      <c r="D4" s="2" t="str">
        <f>VLOOKUP(C4,'[1]PpB_final'!$M$7:$P$106,4,FALSE)</f>
        <v>APPN - Zpřístupnění trhu práce pro osoby se sluchovým postižením</v>
      </c>
      <c r="E4" s="22">
        <v>5175960</v>
      </c>
      <c r="F4" s="8" t="s">
        <v>1</v>
      </c>
      <c r="G4" s="17">
        <v>1831000</v>
      </c>
    </row>
    <row r="5" spans="1:7" ht="30">
      <c r="A5" s="36" t="s">
        <v>3</v>
      </c>
      <c r="B5" s="24">
        <v>48133493</v>
      </c>
      <c r="C5" s="24">
        <v>6970419</v>
      </c>
      <c r="D5" s="2" t="str">
        <f>VLOOKUP(C5,'[1]PpB_final'!$M$7:$P$106,4,FALSE)</f>
        <v>Tlumočnické služby pro neslyšící</v>
      </c>
      <c r="E5" s="27">
        <v>707000</v>
      </c>
      <c r="F5" s="8" t="s">
        <v>1</v>
      </c>
      <c r="G5" s="17">
        <v>0</v>
      </c>
    </row>
    <row r="6" spans="1:7" ht="60">
      <c r="A6" s="36" t="s">
        <v>31</v>
      </c>
      <c r="B6" s="24">
        <v>47607483</v>
      </c>
      <c r="C6" s="24">
        <v>6964207</v>
      </c>
      <c r="D6" s="2" t="str">
        <f>VLOOKUP(C6,'[1]PpB_final'!$M$7:$P$106,4,FALSE)</f>
        <v>DONA linka - pro nepřetržitou telefonickou pomoc obětem domácího násilí</v>
      </c>
      <c r="E6" s="27">
        <v>680000</v>
      </c>
      <c r="F6" s="8" t="s">
        <v>1</v>
      </c>
      <c r="G6" s="17">
        <v>0</v>
      </c>
    </row>
    <row r="7" spans="1:7" ht="30">
      <c r="A7" s="36" t="s">
        <v>4</v>
      </c>
      <c r="B7" s="24">
        <v>26631997</v>
      </c>
      <c r="C7" s="24">
        <v>3364695</v>
      </c>
      <c r="D7" s="2" t="str">
        <f>VLOOKUP(C7,'[1]PpB_final'!$M$7:$P$106,4,FALSE)</f>
        <v>Sociální poradenství pro migranty žijící v ČR</v>
      </c>
      <c r="E7" s="27">
        <v>2912815</v>
      </c>
      <c r="F7" s="8" t="s">
        <v>1</v>
      </c>
      <c r="G7" s="17">
        <v>1692000</v>
      </c>
    </row>
    <row r="8" spans="1:7" ht="30">
      <c r="A8" s="36" t="s">
        <v>5</v>
      </c>
      <c r="B8" s="24">
        <v>473146</v>
      </c>
      <c r="C8" s="24">
        <v>2225351</v>
      </c>
      <c r="D8" s="2" t="str">
        <f>VLOOKUP(C8,'[1]PpB_final'!$M$7:$P$106,4,FALSE)</f>
        <v>Odborné sociální poradenství</v>
      </c>
      <c r="E8" s="27">
        <v>136000</v>
      </c>
      <c r="F8" s="8" t="s">
        <v>1</v>
      </c>
      <c r="G8" s="17">
        <v>0</v>
      </c>
    </row>
    <row r="9" spans="1:7" ht="15">
      <c r="A9" s="36" t="s">
        <v>6</v>
      </c>
      <c r="B9" s="24">
        <v>63835037</v>
      </c>
      <c r="C9" s="24">
        <v>1291137</v>
      </c>
      <c r="D9" s="2" t="str">
        <f>VLOOKUP(C9,'[1]PpB_final'!$M$7:$P$106,4,FALSE)</f>
        <v>Linka psychopomoci</v>
      </c>
      <c r="E9" s="27">
        <v>888164</v>
      </c>
      <c r="F9" s="8" t="s">
        <v>1</v>
      </c>
      <c r="G9" s="17">
        <v>532000</v>
      </c>
    </row>
    <row r="10" spans="1:7" ht="45">
      <c r="A10" s="36" t="s">
        <v>6</v>
      </c>
      <c r="B10" s="24">
        <v>63835037</v>
      </c>
      <c r="C10" s="24">
        <v>2659091</v>
      </c>
      <c r="D10" s="2" t="str">
        <f>VLOOKUP(C10,'[1]PpB_final'!$M$7:$P$106,4,FALSE)</f>
        <v>Terapeutická komunita pro mladé lidi s duševním onemocněním</v>
      </c>
      <c r="E10" s="27">
        <v>722425</v>
      </c>
      <c r="F10" s="8" t="s">
        <v>1</v>
      </c>
      <c r="G10" s="17">
        <v>0</v>
      </c>
    </row>
    <row r="11" spans="1:7" ht="15">
      <c r="A11" s="2" t="s">
        <v>7</v>
      </c>
      <c r="B11" s="17">
        <v>445355</v>
      </c>
      <c r="C11" s="17">
        <v>9108154</v>
      </c>
      <c r="D11" s="2" t="str">
        <f>VLOOKUP(C11,'[1]PpB_final'!$M$7:$P$106,4,FALSE)</f>
        <v>CHD Svatý Kopeček</v>
      </c>
      <c r="E11" s="34">
        <v>360000</v>
      </c>
      <c r="F11" s="8" t="s">
        <v>1</v>
      </c>
      <c r="G11" s="17">
        <v>360000</v>
      </c>
    </row>
    <row r="12" spans="1:7" ht="15">
      <c r="A12" s="2" t="s">
        <v>7</v>
      </c>
      <c r="B12" s="17">
        <v>445355</v>
      </c>
      <c r="C12" s="17">
        <v>1805141</v>
      </c>
      <c r="D12" s="2" t="str">
        <f>VLOOKUP(C12,'[1]PpB_final'!$M$7:$P$106,4,FALSE)</f>
        <v>CHD Město Albrechtice</v>
      </c>
      <c r="E12" s="34">
        <v>465000</v>
      </c>
      <c r="F12" s="8" t="s">
        <v>1</v>
      </c>
      <c r="G12" s="17">
        <v>108000</v>
      </c>
    </row>
    <row r="13" spans="1:7" ht="15">
      <c r="A13" s="2" t="s">
        <v>7</v>
      </c>
      <c r="B13" s="17">
        <v>445355</v>
      </c>
      <c r="C13" s="17">
        <v>9290341</v>
      </c>
      <c r="D13" s="2" t="str">
        <f>VLOOKUP(C13,'[1]PpB_final'!$M$7:$P$106,4,FALSE)</f>
        <v>Domov sv. Kříže Kroměříž</v>
      </c>
      <c r="E13" s="34">
        <v>1264000</v>
      </c>
      <c r="F13" s="8" t="s">
        <v>1</v>
      </c>
      <c r="G13" s="17">
        <v>952000</v>
      </c>
    </row>
    <row r="14" spans="1:7" ht="15">
      <c r="A14" s="2" t="s">
        <v>7</v>
      </c>
      <c r="B14" s="17">
        <v>445355</v>
      </c>
      <c r="C14" s="17">
        <v>6232216</v>
      </c>
      <c r="D14" s="2" t="str">
        <f>VLOOKUP(C14,'[1]PpB_final'!$M$7:$P$106,4,FALSE)</f>
        <v>CHD Střelice</v>
      </c>
      <c r="E14" s="34">
        <v>450000</v>
      </c>
      <c r="F14" s="8" t="s">
        <v>1</v>
      </c>
      <c r="G14" s="17">
        <v>243000</v>
      </c>
    </row>
    <row r="15" spans="1:7" ht="30">
      <c r="A15" s="2" t="s">
        <v>7</v>
      </c>
      <c r="B15" s="17">
        <v>445355</v>
      </c>
      <c r="C15" s="17">
        <v>6837097</v>
      </c>
      <c r="D15" s="2" t="str">
        <f>VLOOKUP(C15,'[1]PpB_final'!$M$7:$P$106,4,FALSE)</f>
        <v>Kněžský domov České Budějovice</v>
      </c>
      <c r="E15" s="34">
        <v>150000</v>
      </c>
      <c r="F15" s="8" t="s">
        <v>1</v>
      </c>
      <c r="G15" s="17">
        <v>111000</v>
      </c>
    </row>
    <row r="16" spans="1:7" ht="15">
      <c r="A16" s="2" t="s">
        <v>7</v>
      </c>
      <c r="B16" s="17">
        <v>445355</v>
      </c>
      <c r="C16" s="17">
        <v>2127048</v>
      </c>
      <c r="D16" s="2" t="str">
        <f>VLOOKUP(C16,'[1]PpB_final'!$M$7:$P$106,4,FALSE)</f>
        <v>CHD pro řeholnice Velehrad</v>
      </c>
      <c r="E16" s="34">
        <v>250000</v>
      </c>
      <c r="F16" s="8" t="s">
        <v>1</v>
      </c>
      <c r="G16" s="17">
        <v>200000</v>
      </c>
    </row>
    <row r="17" spans="1:7" ht="15">
      <c r="A17" s="2" t="s">
        <v>7</v>
      </c>
      <c r="B17" s="17">
        <v>445355</v>
      </c>
      <c r="C17" s="17">
        <v>7463383</v>
      </c>
      <c r="D17" s="2" t="str">
        <f>VLOOKUP(C17,'[1]PpB_final'!$M$7:$P$106,4,FALSE)</f>
        <v>CHD Kardašova Řečice</v>
      </c>
      <c r="E17" s="34">
        <v>300000</v>
      </c>
      <c r="F17" s="8" t="s">
        <v>1</v>
      </c>
      <c r="G17" s="17">
        <v>300000</v>
      </c>
    </row>
    <row r="18" spans="1:7" ht="15">
      <c r="A18" s="2" t="s">
        <v>7</v>
      </c>
      <c r="B18" s="17">
        <v>445355</v>
      </c>
      <c r="C18" s="17">
        <v>9331358</v>
      </c>
      <c r="D18" s="2" t="str">
        <f>VLOOKUP(C18,'[1]PpB_final'!$M$7:$P$106,4,FALSE)</f>
        <v>CHD Opava</v>
      </c>
      <c r="E18" s="8">
        <v>488000</v>
      </c>
      <c r="F18" s="8" t="s">
        <v>1</v>
      </c>
      <c r="G18" s="17">
        <v>488000</v>
      </c>
    </row>
    <row r="19" spans="1:7" ht="15">
      <c r="A19" s="2" t="s">
        <v>7</v>
      </c>
      <c r="B19" s="17">
        <v>445355</v>
      </c>
      <c r="C19" s="17">
        <v>8846347</v>
      </c>
      <c r="D19" s="2" t="str">
        <f>VLOOKUP(C19,'[1]PpB_final'!$M$7:$P$106,4,FALSE)</f>
        <v>CHD Břevnov</v>
      </c>
      <c r="E19" s="8">
        <v>200000</v>
      </c>
      <c r="F19" s="8" t="s">
        <v>1</v>
      </c>
      <c r="G19" s="17">
        <v>200000</v>
      </c>
    </row>
    <row r="20" spans="1:7" ht="15">
      <c r="A20" s="2" t="s">
        <v>7</v>
      </c>
      <c r="B20" s="17">
        <v>445355</v>
      </c>
      <c r="C20" s="17">
        <v>5951255</v>
      </c>
      <c r="D20" s="2" t="str">
        <f>VLOOKUP(C20,'[1]PpB_final'!$M$7:$P$106,4,FALSE)</f>
        <v>CHD Brno</v>
      </c>
      <c r="E20" s="8">
        <v>276000</v>
      </c>
      <c r="F20" s="8" t="s">
        <v>1</v>
      </c>
      <c r="G20" s="17">
        <v>276000</v>
      </c>
    </row>
    <row r="21" spans="1:7" ht="15">
      <c r="A21" s="2" t="s">
        <v>7</v>
      </c>
      <c r="B21" s="17">
        <v>445355</v>
      </c>
      <c r="C21" s="17">
        <v>8002990</v>
      </c>
      <c r="D21" s="2" t="str">
        <f>VLOOKUP(C21,'[1]PpB_final'!$M$7:$P$106,4,FALSE)</f>
        <v>CHD Stará Boleslav</v>
      </c>
      <c r="E21" s="8">
        <v>357000</v>
      </c>
      <c r="F21" s="8" t="s">
        <v>1</v>
      </c>
      <c r="G21" s="17">
        <v>327000</v>
      </c>
    </row>
    <row r="22" spans="1:7" ht="75">
      <c r="A22" s="36" t="s">
        <v>8</v>
      </c>
      <c r="B22" s="24">
        <v>60460202</v>
      </c>
      <c r="C22" s="24">
        <v>4566973</v>
      </c>
      <c r="D22" s="2" t="str">
        <f>VLOOKUP(C22,'[1]PpB_final'!$M$7:$P$106,4,FALSE)</f>
        <v>Linka důvěry Dětského krizového centra - efektivní forma pomoci dětem týraným, zneužívaným, ohroženým a osobám v krizi</v>
      </c>
      <c r="E22" s="27">
        <v>500000</v>
      </c>
      <c r="F22" s="8" t="s">
        <v>1</v>
      </c>
      <c r="G22" s="17">
        <v>0</v>
      </c>
    </row>
    <row r="23" spans="1:7" ht="30">
      <c r="A23" s="36" t="s">
        <v>9</v>
      </c>
      <c r="B23" s="24">
        <v>48136093</v>
      </c>
      <c r="C23" s="24">
        <v>9492158</v>
      </c>
      <c r="D23" s="2" t="str">
        <f>VLOOKUP(C23,'[1]PpB_final'!$M$7:$P$106,4,FALSE)</f>
        <v>Poradna Life Tool</v>
      </c>
      <c r="E23" s="27">
        <v>300000</v>
      </c>
      <c r="F23" s="8" t="s">
        <v>1</v>
      </c>
      <c r="G23" s="17">
        <v>76000</v>
      </c>
    </row>
    <row r="24" spans="1:7" ht="30">
      <c r="A24" s="36" t="s">
        <v>9</v>
      </c>
      <c r="B24" s="24">
        <v>48136093</v>
      </c>
      <c r="C24" s="24">
        <v>4652496</v>
      </c>
      <c r="D24" s="2" t="str">
        <f>VLOOKUP(C24,'[1]PpB_final'!$M$7:$P$106,4,FALSE)</f>
        <v>azylový byt</v>
      </c>
      <c r="E24" s="27">
        <v>350000</v>
      </c>
      <c r="F24" s="8" t="s">
        <v>1</v>
      </c>
      <c r="G24" s="17">
        <v>0</v>
      </c>
    </row>
    <row r="25" spans="1:7" ht="30">
      <c r="A25" s="37" t="s">
        <v>35</v>
      </c>
      <c r="B25" s="28">
        <v>44990260</v>
      </c>
      <c r="C25" s="28">
        <v>4574664</v>
      </c>
      <c r="D25" s="2" t="str">
        <f>VLOOKUP(C25,'[1]PpB_final'!$M$7:$P$106,4,FALSE)</f>
        <v>DLBsH Rajhrad - odlehčovací služby</v>
      </c>
      <c r="E25" s="27">
        <v>664000</v>
      </c>
      <c r="F25" s="8" t="s">
        <v>1</v>
      </c>
      <c r="G25" s="17">
        <v>0</v>
      </c>
    </row>
    <row r="26" spans="1:7" ht="15">
      <c r="A26" s="36" t="s">
        <v>10</v>
      </c>
      <c r="B26" s="24">
        <v>27948706</v>
      </c>
      <c r="C26" s="24">
        <v>1745849</v>
      </c>
      <c r="D26" s="2" t="str">
        <f>VLOOKUP(C26,'[1]PpB_final'!$M$7:$P$106,4,FALSE)</f>
        <v>Linka seniorů</v>
      </c>
      <c r="E26" s="27">
        <v>900000</v>
      </c>
      <c r="F26" s="8" t="s">
        <v>1</v>
      </c>
      <c r="G26" s="17">
        <v>0</v>
      </c>
    </row>
    <row r="27" spans="1:7" ht="30">
      <c r="A27" s="36" t="s">
        <v>32</v>
      </c>
      <c r="B27" s="24">
        <v>499811</v>
      </c>
      <c r="C27" s="26">
        <v>5002625</v>
      </c>
      <c r="D27" s="2" t="str">
        <f>VLOOKUP(C27,'[1]PpB_final'!$M$7:$P$106,4,FALSE)</f>
        <v>Středisko rané péče Tamtam Praha</v>
      </c>
      <c r="E27" s="27">
        <v>502000</v>
      </c>
      <c r="F27" s="8" t="s">
        <v>1</v>
      </c>
      <c r="G27" s="17">
        <v>0</v>
      </c>
    </row>
    <row r="28" spans="1:7" ht="30">
      <c r="A28" s="37" t="s">
        <v>71</v>
      </c>
      <c r="B28" s="28">
        <v>43379729</v>
      </c>
      <c r="C28" s="28">
        <v>4434081</v>
      </c>
      <c r="D28" s="2" t="str">
        <f>VLOOKUP(C28,'[1]PpB_final'!$M$7:$P$106,4,FALSE)</f>
        <v>Terapeutická komunita Sejřek</v>
      </c>
      <c r="E28" s="27">
        <v>560000</v>
      </c>
      <c r="F28" s="8" t="s">
        <v>1</v>
      </c>
      <c r="G28" s="17">
        <v>0</v>
      </c>
    </row>
    <row r="29" spans="1:7" ht="15">
      <c r="A29" s="36" t="s">
        <v>11</v>
      </c>
      <c r="B29" s="24">
        <v>25656317</v>
      </c>
      <c r="C29" s="24">
        <v>3971849</v>
      </c>
      <c r="D29" s="2" t="str">
        <f>VLOOKUP(C29,'[1]PpB_final'!$M$7:$P$106,4,FALSE)</f>
        <v>Info a SOS linka La Strada </v>
      </c>
      <c r="E29" s="27">
        <v>600000</v>
      </c>
      <c r="F29" s="8" t="s">
        <v>1</v>
      </c>
      <c r="G29" s="17">
        <v>20000</v>
      </c>
    </row>
    <row r="30" spans="1:7" ht="30">
      <c r="A30" s="36" t="s">
        <v>11</v>
      </c>
      <c r="B30" s="24">
        <v>25656317</v>
      </c>
      <c r="C30" s="24">
        <v>2249180</v>
      </c>
      <c r="D30" s="2" t="str">
        <f>VLOOKUP(C30,'[1]PpB_final'!$M$7:$P$106,4,FALSE)</f>
        <v>Poradna pro obchodované a vykořisťované osoby</v>
      </c>
      <c r="E30" s="27">
        <v>1000000</v>
      </c>
      <c r="F30" s="8" t="s">
        <v>1</v>
      </c>
      <c r="G30" s="17">
        <v>0</v>
      </c>
    </row>
    <row r="31" spans="1:7" ht="45">
      <c r="A31" s="36" t="s">
        <v>11</v>
      </c>
      <c r="B31" s="24">
        <v>25656317</v>
      </c>
      <c r="C31" s="24">
        <v>3208328</v>
      </c>
      <c r="D31" s="2" t="str">
        <f>VLOOKUP(C31,'[1]PpB_final'!$M$7:$P$106,4,FALSE)</f>
        <v>krizová pomoc obchodovaným a vykořisťovaným osobám</v>
      </c>
      <c r="E31" s="27">
        <v>1777000</v>
      </c>
      <c r="F31" s="8" t="s">
        <v>1</v>
      </c>
      <c r="G31" s="17">
        <v>0</v>
      </c>
    </row>
    <row r="32" spans="1:7" ht="30">
      <c r="A32" s="36" t="s">
        <v>11</v>
      </c>
      <c r="B32" s="24">
        <v>25656317</v>
      </c>
      <c r="C32" s="24">
        <v>5684539</v>
      </c>
      <c r="D32" s="2" t="str">
        <f>VLOOKUP(C32,'[1]PpB_final'!$M$7:$P$106,4,FALSE)</f>
        <v>ubytování pro obchodované a vykořisťované osoby</v>
      </c>
      <c r="E32" s="27">
        <v>1400000</v>
      </c>
      <c r="F32" s="8" t="s">
        <v>1</v>
      </c>
      <c r="G32" s="17">
        <v>0</v>
      </c>
    </row>
    <row r="33" spans="1:7" ht="15">
      <c r="A33" s="36" t="s">
        <v>18</v>
      </c>
      <c r="B33" s="24">
        <v>25617401</v>
      </c>
      <c r="C33" s="24">
        <v>6582375</v>
      </c>
      <c r="D33" s="2" t="str">
        <f>VLOOKUP(C33,'[1]PpB_final'!$M$7:$P$106,4,FALSE)</f>
        <v>Následná péče Chrpa</v>
      </c>
      <c r="E33" s="27">
        <v>750000</v>
      </c>
      <c r="F33" s="8" t="s">
        <v>1</v>
      </c>
      <c r="G33" s="17">
        <v>0</v>
      </c>
    </row>
    <row r="34" spans="1:7" ht="30">
      <c r="A34" s="36" t="s">
        <v>18</v>
      </c>
      <c r="B34" s="24">
        <v>25617401</v>
      </c>
      <c r="C34" s="24">
        <v>7282618</v>
      </c>
      <c r="D34" s="2" t="str">
        <f>VLOOKUP(C34,'[1]PpB_final'!$M$7:$P$106,4,FALSE)</f>
        <v>Terapeutická komunita Magdaléna</v>
      </c>
      <c r="E34" s="27">
        <v>700000</v>
      </c>
      <c r="F34" s="8" t="s">
        <v>1</v>
      </c>
      <c r="G34" s="17">
        <v>20000</v>
      </c>
    </row>
    <row r="35" spans="1:7" ht="30">
      <c r="A35" s="36" t="s">
        <v>12</v>
      </c>
      <c r="B35" s="24">
        <v>70856478</v>
      </c>
      <c r="C35" s="24">
        <v>2888527</v>
      </c>
      <c r="D35" s="2" t="str">
        <f>VLOOKUP(C35,'[1]PpB_final'!$M$7:$P$106,4,FALSE)</f>
        <v>Poradna Národní rady osob se zdravotním postižením ČR</v>
      </c>
      <c r="E35" s="27">
        <v>714583</v>
      </c>
      <c r="F35" s="8" t="s">
        <v>1</v>
      </c>
      <c r="G35" s="17">
        <v>0</v>
      </c>
    </row>
    <row r="36" spans="1:7" ht="30">
      <c r="A36" s="36" t="s">
        <v>13</v>
      </c>
      <c r="B36" s="24">
        <v>26996839</v>
      </c>
      <c r="C36" s="24">
        <v>7006324</v>
      </c>
      <c r="D36" s="2" t="str">
        <f>VLOOKUP(C36,'[1]PpB_final'!$M$7:$P$106,4,FALSE)</f>
        <v>Terapeutická komunita Kaleidoskop</v>
      </c>
      <c r="E36" s="27">
        <v>500000</v>
      </c>
      <c r="F36" s="8" t="s">
        <v>1</v>
      </c>
      <c r="G36" s="17">
        <v>0</v>
      </c>
    </row>
    <row r="37" spans="1:7" ht="30">
      <c r="A37" s="36" t="s">
        <v>14</v>
      </c>
      <c r="B37" s="24">
        <v>537675</v>
      </c>
      <c r="C37" s="24">
        <v>4977649</v>
      </c>
      <c r="D37" s="2" t="str">
        <f>VLOOKUP(C37,'[1]PpB_final'!$M$7:$P$106,4,FALSE)</f>
        <v>Linka pro ženy a dívky</v>
      </c>
      <c r="E37" s="27">
        <v>90000</v>
      </c>
      <c r="F37" s="8" t="s">
        <v>1</v>
      </c>
      <c r="G37" s="17">
        <v>0</v>
      </c>
    </row>
    <row r="38" spans="1:7" ht="30">
      <c r="A38" s="36" t="s">
        <v>33</v>
      </c>
      <c r="B38" s="24">
        <v>68405359</v>
      </c>
      <c r="C38" s="24">
        <v>9202089</v>
      </c>
      <c r="D38" s="2" t="str">
        <f>VLOOKUP(C38,'[1]PpB_final'!$M$7:$P$106,4,FALSE)</f>
        <v>Telefonická krizová pomoc - SOS linka ROSA</v>
      </c>
      <c r="E38" s="27">
        <v>150000</v>
      </c>
      <c r="F38" s="8" t="s">
        <v>1</v>
      </c>
      <c r="G38" s="17">
        <v>137000</v>
      </c>
    </row>
    <row r="39" spans="1:7" ht="15">
      <c r="A39" s="36" t="s">
        <v>15</v>
      </c>
      <c r="B39" s="24">
        <v>61383198</v>
      </c>
      <c r="C39" s="24">
        <v>1842029</v>
      </c>
      <c r="D39" s="2" t="str">
        <f>VLOOKUP(C39,'[1]PpB_final'!$M$7:$P$106,4,FALSE)</f>
        <v>Linka bezpečí</v>
      </c>
      <c r="E39" s="27">
        <v>800000</v>
      </c>
      <c r="F39" s="8" t="s">
        <v>1</v>
      </c>
      <c r="G39" s="17">
        <v>520000</v>
      </c>
    </row>
    <row r="40" spans="1:7" ht="30">
      <c r="A40" s="36" t="s">
        <v>16</v>
      </c>
      <c r="B40" s="24">
        <v>60557621</v>
      </c>
      <c r="C40" s="24">
        <v>8989510</v>
      </c>
      <c r="D40" s="2" t="str">
        <f>VLOOKUP(C40,'[1]PpB_final'!$M$7:$P$106,4,FALSE)</f>
        <v>Terapeutická komunita Podcestný Mlýn</v>
      </c>
      <c r="E40" s="27">
        <v>150000</v>
      </c>
      <c r="F40" s="8" t="s">
        <v>1</v>
      </c>
      <c r="G40" s="17">
        <v>94000</v>
      </c>
    </row>
    <row r="41" spans="1:7" ht="45">
      <c r="A41" s="36" t="s">
        <v>34</v>
      </c>
      <c r="B41" s="24">
        <v>552534</v>
      </c>
      <c r="C41" s="24">
        <v>3793589</v>
      </c>
      <c r="D41" s="2" t="str">
        <f>VLOOKUP(C41,'[1]PpB_final'!$M$7:$P$106,4,FALSE)</f>
        <v>Odborné sociální poradenství pro osoby s epilepsií a jejich blízké</v>
      </c>
      <c r="E41" s="27">
        <v>274930</v>
      </c>
      <c r="F41" s="8" t="s">
        <v>1</v>
      </c>
      <c r="G41" s="17">
        <v>0</v>
      </c>
    </row>
    <row r="42" spans="1:7" ht="75">
      <c r="A42" s="36" t="s">
        <v>17</v>
      </c>
      <c r="B42" s="24">
        <v>571709</v>
      </c>
      <c r="C42" s="24">
        <v>4892203</v>
      </c>
      <c r="D42" s="2" t="str">
        <f>VLOOKUP(C42,'[1]PpB_final'!$M$7:$P$106,4,FALSE)</f>
        <v>NEPŘETRŽITÁ TELEFONICKÁ KRIZOVÁ POMOC PRO SENIORY A JEJICH BLÍZKÉ - SENIOR TELEFON - 800 157 157</v>
      </c>
      <c r="E42" s="27">
        <v>2450000</v>
      </c>
      <c r="F42" s="8" t="s">
        <v>1</v>
      </c>
      <c r="G42" s="17">
        <v>1598000</v>
      </c>
    </row>
    <row r="43" spans="1:10" s="1" customFormat="1" ht="48" customHeight="1">
      <c r="A43" s="38" t="s">
        <v>73</v>
      </c>
      <c r="B43" s="39">
        <v>64676803</v>
      </c>
      <c r="C43" s="40">
        <v>7968327</v>
      </c>
      <c r="D43" s="41" t="s">
        <v>76</v>
      </c>
      <c r="E43" s="42" t="s">
        <v>74</v>
      </c>
      <c r="F43" s="8" t="s">
        <v>1</v>
      </c>
      <c r="G43" s="43">
        <v>230000</v>
      </c>
      <c r="I43" s="13"/>
      <c r="J43" s="13"/>
    </row>
    <row r="44" spans="1:10" s="1" customFormat="1" ht="45">
      <c r="A44" s="44" t="s">
        <v>73</v>
      </c>
      <c r="B44" s="45">
        <v>64676803</v>
      </c>
      <c r="C44" s="46">
        <v>5291489</v>
      </c>
      <c r="D44" s="41" t="s">
        <v>75</v>
      </c>
      <c r="E44" s="42" t="s">
        <v>74</v>
      </c>
      <c r="F44" s="8" t="s">
        <v>1</v>
      </c>
      <c r="G44" s="43">
        <v>100000</v>
      </c>
      <c r="I44" s="13"/>
      <c r="J44" s="13"/>
    </row>
    <row r="45" ht="15">
      <c r="G45" s="15">
        <f>SUM(G2:G44)</f>
        <v>11667000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Maršíková Linda Bc. (MPSV)</cp:lastModifiedBy>
  <cp:lastPrinted>2013-07-01T07:11:02Z</cp:lastPrinted>
  <dcterms:created xsi:type="dcterms:W3CDTF">2013-05-24T07:16:45Z</dcterms:created>
  <dcterms:modified xsi:type="dcterms:W3CDTF">2013-07-04T08:47:50Z</dcterms:modified>
  <cp:category/>
  <cp:version/>
  <cp:contentType/>
  <cp:contentStatus/>
</cp:coreProperties>
</file>